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https://sumec3.sharepoint.com/sites/YardForceMarketing/Shared Documents/General/PRODUCTS/EW U15 (2000W Pressure Washer)/"/>
    </mc:Choice>
  </mc:AlternateContent>
  <xr:revisionPtr revIDLastSave="0" documentId="8_{EA86F694-0798-4286-AF55-A89E908A1275}" xr6:coauthVersionLast="47" xr6:coauthVersionMax="47" xr10:uidLastSave="{00000000-0000-0000-0000-000000000000}"/>
  <bookViews>
    <workbookView xWindow="-108" yWindow="-108" windowWidth="23256" windowHeight="12576" tabRatio="826" firstSheet="3" activeTab="11" xr2:uid="{00000000-000D-0000-FFFF-FFFF00000000}"/>
  </bookViews>
  <sheets>
    <sheet name="GENERAL INSTRUCTIONS" sheetId="15" r:id="rId1"/>
    <sheet name="data" sheetId="30" state="hidden" r:id="rId2"/>
    <sheet name="PRODUCT_INFORMATION" sheetId="29" r:id="rId3"/>
    <sheet name="C1_DOCUMENTATION" sheetId="10" r:id="rId4"/>
    <sheet name="C2_DISASSEMBLY" sheetId="3" r:id="rId5"/>
    <sheet name="C3_AVAILABILITY_SP" sheetId="4" r:id="rId6"/>
    <sheet name="C4_PRICE" sheetId="27" r:id="rId7"/>
    <sheet name="C5_SPECIFIC" sheetId="12" r:id="rId8"/>
    <sheet name="FINAL_SCORE" sheetId="26" r:id="rId9"/>
    <sheet name="NOTE_FINALE" sheetId="28" r:id="rId10"/>
    <sheet name="ANNEX_1" sheetId="21" r:id="rId11"/>
    <sheet name="ANNEX_2" sheetId="19" r:id="rId12"/>
    <sheet name="ANNEX_3" sheetId="23" r:id="rId13"/>
  </sheets>
  <definedNames>
    <definedName name="_xlnm._FilterDatabase" localSheetId="6" hidden="1">'C4_PRICE'!$A$24:$J$126</definedName>
    <definedName name="_ftn1" localSheetId="0">'GENERAL INSTRUCTIONS'!$B$83</definedName>
    <definedName name="_ftnref1" localSheetId="0">'GENERAL INSTRUCTIONS'!$B$80</definedName>
    <definedName name="_Toc51770480" localSheetId="3">'C1_DOCUMENTATION'!$I$8</definedName>
    <definedName name="_Toc51770481" localSheetId="3">'C1_DOCUMENTATION'!$I$12</definedName>
    <definedName name="_Toc51770482" localSheetId="3">'C1_DOCUMENTATION'!$I$14</definedName>
    <definedName name="_Toc51770483" localSheetId="3">'C1_DOCUMENTATION'!$I$16</definedName>
    <definedName name="_Toc51770491" localSheetId="5">'C3_AVAILABILITY_SP'!$K$6</definedName>
    <definedName name="_Toc51770492" localSheetId="5">'C3_AVAILABILITY_SP'!$K$8</definedName>
    <definedName name="_Toc51770493" localSheetId="5">'C3_AVAILABILITY_SP'!$K$12</definedName>
    <definedName name="_Toc51770497" localSheetId="6">'C4_PRICE'!$N$4</definedName>
    <definedName name="_Toc51770498" localSheetId="6">'C4_PRICE'!$N$7</definedName>
    <definedName name="_Toc51770499" localSheetId="6">'C4_PRICE'!$N$10</definedName>
    <definedName name="_Toc51770500" localSheetId="6">'C4_PRICE'!$N$12</definedName>
    <definedName name="_Toc51770501" localSheetId="6">'C4_PRICE'!$N$14</definedName>
    <definedName name="_Toc51770502" localSheetId="6">'C4_PRICE'!$N$16</definedName>
    <definedName name="_Toc51770505" localSheetId="0">'GENERAL INSTRUCTIONS'!$G$32</definedName>
    <definedName name="_Toc51770506" localSheetId="0">'GENERAL INSTRUCTIONS'!$G$34</definedName>
    <definedName name="_Toc51770507" localSheetId="0">'GENERAL INSTRUCTIONS'!$G$37</definedName>
    <definedName name="_Toc51770511" localSheetId="0">'GENERAL INSTRUCTIONS'!$G$41</definedName>
    <definedName name="_Toc51770512" localSheetId="0">'GENERAL INSTRUCTIONS'!$G$43</definedName>
    <definedName name="_Toc51770513" localSheetId="0">'GENERAL INSTRUCTIONS'!#REF!</definedName>
    <definedName name="C2.2">data!$B$12:$B$16</definedName>
    <definedName name="C2.2nrem">data!$B$12:$B$13</definedName>
    <definedName name="C2.3">data!$C$12:$C$15</definedName>
    <definedName name="C3.3">data!$C$24:$C$29</definedName>
    <definedName name="C3.4">data!$D$24:$D$29</definedName>
    <definedName name="Nrem_dureelist1">data!$B$33:$B$35</definedName>
    <definedName name="Nrem_dureelist2">data!$A$32:$A$34</definedName>
    <definedName name="OLE_LINK11" localSheetId="10">ANNEX_1!#REF!</definedName>
    <definedName name="part_not_included">data!$A$30:$A$31</definedName>
    <definedName name="_xlnm.Print_Area" localSheetId="10">ANNEX_1!$A$1:$I$23</definedName>
    <definedName name="_xlnm.Print_Area" localSheetId="11">ANNEX_2!$A$1:$C$25</definedName>
    <definedName name="_xlnm.Print_Area" localSheetId="12">ANNEX_3!$A$1:$N$3</definedName>
    <definedName name="_xlnm.Print_Area" localSheetId="3">'C1_DOCUMENTATION'!$A$1:$K$47</definedName>
    <definedName name="_xlnm.Print_Area" localSheetId="4">'C2_DISASSEMBLY'!$A$1:$M$80</definedName>
    <definedName name="_xlnm.Print_Area" localSheetId="5">'C3_AVAILABILITY_SP'!$A$1:$M$84</definedName>
    <definedName name="_xlnm.Print_Area" localSheetId="6">'C4_PRICE'!$A$1:$P$63</definedName>
    <definedName name="_xlnm.Print_Area" localSheetId="7">'C5_SPECIFIC'!$A$1:$M$3</definedName>
    <definedName name="_xlnm.Print_Area" localSheetId="8">FINAL_SCORE!$A$1:$H$31</definedName>
    <definedName name="_xlnm.Print_Area" localSheetId="0">'GENERAL INSTRUCTIONS'!$A$1:$E$30</definedName>
    <definedName name="_xlnm.Print_Area" localSheetId="9">NOTE_FINALE!$A$1:$H$31</definedName>
    <definedName name="_xlnm.Print_Area" localSheetId="2">PRODUCT_INFORMATION!$A$1:$H$22</definedName>
    <definedName name="rem_dureelist1">data!$B$24:$B$30</definedName>
    <definedName name="rem_dureelist2">data!$A$24:$A$29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4" l="1"/>
  <c r="K47" i="4"/>
  <c r="K46" i="4"/>
  <c r="K45" i="4"/>
  <c r="K44" i="4"/>
  <c r="K43" i="4"/>
  <c r="K42" i="4"/>
  <c r="K41" i="4"/>
  <c r="K40" i="4"/>
  <c r="I48" i="4"/>
  <c r="I47" i="4"/>
  <c r="I46" i="4"/>
  <c r="I45" i="4"/>
  <c r="I44" i="4"/>
  <c r="I43" i="4"/>
  <c r="I42" i="4"/>
  <c r="I41" i="4"/>
  <c r="I40" i="4"/>
  <c r="G48" i="4"/>
  <c r="G47" i="4"/>
  <c r="G46" i="4"/>
  <c r="G45" i="4"/>
  <c r="G44" i="4"/>
  <c r="G43" i="4"/>
  <c r="G42" i="4"/>
  <c r="G41" i="4"/>
  <c r="G40" i="4"/>
  <c r="E48" i="4"/>
  <c r="E47" i="4"/>
  <c r="E46" i="4"/>
  <c r="E45" i="4"/>
  <c r="E44" i="4"/>
  <c r="E43" i="4"/>
  <c r="E42" i="4"/>
  <c r="E41" i="4"/>
  <c r="E40" i="4"/>
  <c r="K29" i="4"/>
  <c r="K28" i="4"/>
  <c r="K27" i="4"/>
  <c r="K26" i="4"/>
  <c r="K25" i="4"/>
  <c r="I29" i="4"/>
  <c r="I28" i="4"/>
  <c r="I27" i="4"/>
  <c r="I26" i="4"/>
  <c r="I25" i="4"/>
  <c r="G29" i="4"/>
  <c r="G28" i="4"/>
  <c r="G27" i="4"/>
  <c r="G26" i="4"/>
  <c r="G25" i="4"/>
  <c r="E29" i="4"/>
  <c r="E28" i="4"/>
  <c r="E27" i="4"/>
  <c r="E26" i="4"/>
  <c r="E25" i="4"/>
  <c r="E73" i="3"/>
  <c r="E23" i="3"/>
  <c r="E22" i="3"/>
  <c r="E21" i="3"/>
  <c r="E20" i="3"/>
  <c r="E19" i="3"/>
  <c r="A35" i="3" l="1"/>
  <c r="Q28" i="27"/>
  <c r="Q24" i="27"/>
  <c r="Q25" i="27"/>
  <c r="Q26" i="27"/>
  <c r="R28" i="27"/>
  <c r="R24" i="27"/>
  <c r="R25" i="27"/>
  <c r="R26" i="27"/>
  <c r="R27" i="27"/>
  <c r="Q27" i="27"/>
  <c r="O25" i="27" l="1"/>
  <c r="P25" i="27"/>
  <c r="O26" i="27"/>
  <c r="P26" i="27"/>
  <c r="O27" i="27"/>
  <c r="P27" i="27"/>
  <c r="O28" i="27"/>
  <c r="P28" i="27"/>
  <c r="P24" i="27"/>
  <c r="O24" i="27"/>
  <c r="K74" i="4"/>
  <c r="I74" i="4"/>
  <c r="G74" i="4"/>
  <c r="K82" i="4"/>
  <c r="K81" i="4"/>
  <c r="K80" i="4"/>
  <c r="K79" i="4"/>
  <c r="K78" i="4"/>
  <c r="K77" i="4"/>
  <c r="K76" i="4"/>
  <c r="K75" i="4"/>
  <c r="I82" i="4"/>
  <c r="I81" i="4"/>
  <c r="I80" i="4"/>
  <c r="I79" i="4"/>
  <c r="I78" i="4"/>
  <c r="I77" i="4"/>
  <c r="I76" i="4"/>
  <c r="I75" i="4"/>
  <c r="G82" i="4"/>
  <c r="G81" i="4"/>
  <c r="G80" i="4"/>
  <c r="G79" i="4"/>
  <c r="G78" i="4"/>
  <c r="G77" i="4"/>
  <c r="G76" i="4"/>
  <c r="G75" i="4"/>
  <c r="E82" i="4"/>
  <c r="E81" i="4"/>
  <c r="E80" i="4"/>
  <c r="E79" i="4"/>
  <c r="E78" i="4"/>
  <c r="E77" i="4"/>
  <c r="E76" i="4"/>
  <c r="E75" i="4"/>
  <c r="E74" i="4"/>
  <c r="K63" i="4"/>
  <c r="K62" i="4"/>
  <c r="K61" i="4"/>
  <c r="K60" i="4"/>
  <c r="K59" i="4"/>
  <c r="I63" i="4"/>
  <c r="I62" i="4"/>
  <c r="I61" i="4"/>
  <c r="I60" i="4"/>
  <c r="I59" i="4"/>
  <c r="G63" i="4"/>
  <c r="G62" i="4"/>
  <c r="G61" i="4"/>
  <c r="G60" i="4"/>
  <c r="G59" i="4"/>
  <c r="E63" i="4"/>
  <c r="E62" i="4"/>
  <c r="E61" i="4"/>
  <c r="E60" i="4"/>
  <c r="E59" i="4"/>
  <c r="L26" i="4"/>
  <c r="L27" i="4"/>
  <c r="L28" i="4"/>
  <c r="L29" i="4"/>
  <c r="L25" i="4"/>
  <c r="A22" i="27" l="1"/>
  <c r="T28" i="27"/>
  <c r="A54" i="4"/>
  <c r="A20" i="4"/>
  <c r="T25" i="27"/>
  <c r="T24" i="27"/>
  <c r="T26" i="27"/>
  <c r="T27" i="27"/>
  <c r="E78" i="3" l="1"/>
  <c r="E77" i="3"/>
  <c r="E76" i="3"/>
  <c r="E75" i="3"/>
  <c r="E74" i="3"/>
  <c r="E72" i="3"/>
  <c r="E71" i="3"/>
  <c r="E70" i="3"/>
  <c r="E69" i="3"/>
  <c r="E68" i="3"/>
  <c r="E67" i="3"/>
  <c r="E66" i="3"/>
  <c r="E65" i="3"/>
  <c r="E43" i="3"/>
  <c r="E42" i="3"/>
  <c r="E41" i="3"/>
  <c r="E40" i="3"/>
  <c r="E44" i="3"/>
  <c r="G30" i="10"/>
  <c r="G44" i="10"/>
  <c r="G43" i="10"/>
  <c r="G42" i="10"/>
  <c r="G41" i="10"/>
  <c r="G40" i="10"/>
  <c r="G39" i="10"/>
  <c r="G38" i="10"/>
  <c r="G37" i="10"/>
  <c r="G36" i="10"/>
  <c r="G35" i="10"/>
  <c r="G34" i="10"/>
  <c r="G33" i="10"/>
  <c r="G32" i="10"/>
  <c r="G31" i="10"/>
  <c r="E40" i="10"/>
  <c r="E39" i="10"/>
  <c r="E38" i="10"/>
  <c r="E37" i="10"/>
  <c r="E36" i="10"/>
  <c r="E35" i="10"/>
  <c r="E34" i="10"/>
  <c r="E33" i="10"/>
  <c r="E32" i="10"/>
  <c r="E31" i="10"/>
  <c r="E30" i="10"/>
  <c r="C8" i="26" l="1"/>
  <c r="C9" i="28" s="1"/>
  <c r="C7" i="26"/>
  <c r="C8" i="28" s="1"/>
  <c r="C6" i="26"/>
  <c r="C7" i="28" s="1"/>
  <c r="C5" i="26"/>
  <c r="C6" i="28" s="1"/>
  <c r="G64" i="4" l="1"/>
  <c r="G83" i="4"/>
  <c r="G49" i="4"/>
  <c r="G30" i="4"/>
  <c r="K83" i="4"/>
  <c r="K30" i="4"/>
  <c r="K64" i="4"/>
  <c r="K49" i="4"/>
  <c r="E30" i="4"/>
  <c r="E64" i="4"/>
  <c r="E49" i="4"/>
  <c r="E83" i="4"/>
  <c r="G143" i="27" l="1"/>
  <c r="B143" i="27"/>
  <c r="G142" i="27"/>
  <c r="B142" i="27"/>
  <c r="G141" i="27"/>
  <c r="B141" i="27"/>
  <c r="G140" i="27"/>
  <c r="B140" i="27"/>
  <c r="G139" i="27"/>
  <c r="B139" i="27"/>
  <c r="G138" i="27"/>
  <c r="B138" i="27"/>
  <c r="G137" i="27"/>
  <c r="B137" i="27"/>
  <c r="G136" i="27"/>
  <c r="B136" i="27"/>
  <c r="G135" i="27"/>
  <c r="B135" i="27"/>
  <c r="G134" i="27"/>
  <c r="B134" i="27"/>
  <c r="G133" i="27"/>
  <c r="B133" i="27"/>
  <c r="G132" i="27"/>
  <c r="B132" i="27"/>
  <c r="G131" i="27"/>
  <c r="B131" i="27"/>
  <c r="G130" i="27"/>
  <c r="B130" i="27"/>
  <c r="G129" i="27"/>
  <c r="B129" i="27"/>
  <c r="G128" i="27"/>
  <c r="B128" i="27"/>
  <c r="G127" i="27"/>
  <c r="B127" i="27"/>
  <c r="G126" i="27"/>
  <c r="B126" i="27"/>
  <c r="G125" i="27"/>
  <c r="B125" i="27"/>
  <c r="G124" i="27"/>
  <c r="B124" i="27"/>
  <c r="G123" i="27"/>
  <c r="B123" i="27"/>
  <c r="G122" i="27"/>
  <c r="B122" i="27"/>
  <c r="G121" i="27"/>
  <c r="B121" i="27"/>
  <c r="G120" i="27"/>
  <c r="B120" i="27"/>
  <c r="G119" i="27"/>
  <c r="B119" i="27"/>
  <c r="G118" i="27"/>
  <c r="B118" i="27"/>
  <c r="G117" i="27"/>
  <c r="B117" i="27"/>
  <c r="G116" i="27"/>
  <c r="B116" i="27"/>
  <c r="G115" i="27"/>
  <c r="B115" i="27"/>
  <c r="G114" i="27"/>
  <c r="B114" i="27"/>
  <c r="G113" i="27"/>
  <c r="B113" i="27"/>
  <c r="G112" i="27"/>
  <c r="B112" i="27"/>
  <c r="G111" i="27"/>
  <c r="B111" i="27"/>
  <c r="G110" i="27"/>
  <c r="B110" i="27"/>
  <c r="G109" i="27"/>
  <c r="B109" i="27"/>
  <c r="G108" i="27"/>
  <c r="B108" i="27"/>
  <c r="G107" i="27"/>
  <c r="B107" i="27"/>
  <c r="G106" i="27"/>
  <c r="B106" i="27"/>
  <c r="G105" i="27"/>
  <c r="B105" i="27"/>
  <c r="G104" i="27"/>
  <c r="B104" i="27"/>
  <c r="G103" i="27"/>
  <c r="B103" i="27"/>
  <c r="G102" i="27"/>
  <c r="B102" i="27"/>
  <c r="G101" i="27"/>
  <c r="B101" i="27"/>
  <c r="G100" i="27"/>
  <c r="B100" i="27"/>
  <c r="G99" i="27"/>
  <c r="B99" i="27"/>
  <c r="G98" i="27"/>
  <c r="B98" i="27"/>
  <c r="G97" i="27"/>
  <c r="B97" i="27"/>
  <c r="G96" i="27"/>
  <c r="B96" i="27"/>
  <c r="G95" i="27"/>
  <c r="B95" i="27"/>
  <c r="G94" i="27"/>
  <c r="B94" i="27"/>
  <c r="G93" i="27"/>
  <c r="B93" i="27"/>
  <c r="G92" i="27"/>
  <c r="B92" i="27"/>
  <c r="G91" i="27"/>
  <c r="B91" i="27"/>
  <c r="G90" i="27"/>
  <c r="B90" i="27"/>
  <c r="G89" i="27"/>
  <c r="B89" i="27"/>
  <c r="G88" i="27"/>
  <c r="B88" i="27"/>
  <c r="G87" i="27"/>
  <c r="B87" i="27"/>
  <c r="G86" i="27"/>
  <c r="B86" i="27"/>
  <c r="G85" i="27"/>
  <c r="B85" i="27"/>
  <c r="G84" i="27"/>
  <c r="B84" i="27"/>
  <c r="G83" i="27"/>
  <c r="B83" i="27"/>
  <c r="G82" i="27"/>
  <c r="B82" i="27"/>
  <c r="G81" i="27"/>
  <c r="B81" i="27"/>
  <c r="G80" i="27"/>
  <c r="B80" i="27"/>
  <c r="G79" i="27"/>
  <c r="B79" i="27"/>
  <c r="G78" i="27"/>
  <c r="B78" i="27"/>
  <c r="G77" i="27"/>
  <c r="B77" i="27"/>
  <c r="G76" i="27"/>
  <c r="B76" i="27"/>
  <c r="G75" i="27"/>
  <c r="B75" i="27"/>
  <c r="G74" i="27"/>
  <c r="B74" i="27"/>
  <c r="G73" i="27"/>
  <c r="B73" i="27"/>
  <c r="G72" i="27"/>
  <c r="B72" i="27"/>
  <c r="G71" i="27"/>
  <c r="B71" i="27"/>
  <c r="G70" i="27"/>
  <c r="B70" i="27"/>
  <c r="G69" i="27"/>
  <c r="B69" i="27"/>
  <c r="G68" i="27"/>
  <c r="B68" i="27"/>
  <c r="G67" i="27"/>
  <c r="B67" i="27"/>
  <c r="G66" i="27"/>
  <c r="B66" i="27"/>
  <c r="G65" i="27"/>
  <c r="B65" i="27"/>
  <c r="G64" i="27"/>
  <c r="B64" i="27"/>
  <c r="G63" i="27"/>
  <c r="B63" i="27"/>
  <c r="G62" i="27"/>
  <c r="B62" i="27"/>
  <c r="G61" i="27"/>
  <c r="B61" i="27"/>
  <c r="G60" i="27"/>
  <c r="B60" i="27"/>
  <c r="G59" i="27"/>
  <c r="B59" i="27"/>
  <c r="G58" i="27"/>
  <c r="B58" i="27"/>
  <c r="G57" i="27"/>
  <c r="B57" i="27"/>
  <c r="G56" i="27"/>
  <c r="B56" i="27"/>
  <c r="G55" i="27"/>
  <c r="B55" i="27"/>
  <c r="G54" i="27"/>
  <c r="B54" i="27"/>
  <c r="G53" i="27"/>
  <c r="B53" i="27"/>
  <c r="G52" i="27"/>
  <c r="B52" i="27"/>
  <c r="G51" i="27"/>
  <c r="B51" i="27"/>
  <c r="G50" i="27"/>
  <c r="B50" i="27"/>
  <c r="G49" i="27"/>
  <c r="B49" i="27"/>
  <c r="G48" i="27"/>
  <c r="B48" i="27"/>
  <c r="G47" i="27"/>
  <c r="B47" i="27"/>
  <c r="G46" i="27"/>
  <c r="B46" i="27"/>
  <c r="G45" i="27"/>
  <c r="B45" i="27"/>
  <c r="G44" i="27"/>
  <c r="B44" i="27"/>
  <c r="G43" i="27"/>
  <c r="B43" i="27"/>
  <c r="H27" i="27"/>
  <c r="H143" i="27" l="1"/>
  <c r="M27" i="27"/>
  <c r="H50" i="27"/>
  <c r="H58" i="27"/>
  <c r="H66" i="27"/>
  <c r="H74" i="27"/>
  <c r="H78" i="27"/>
  <c r="H90" i="27"/>
  <c r="H98" i="27"/>
  <c r="H102" i="27"/>
  <c r="H106" i="27"/>
  <c r="H114" i="27"/>
  <c r="H122" i="27"/>
  <c r="H130" i="27"/>
  <c r="H142" i="27"/>
  <c r="H45" i="27"/>
  <c r="H49" i="27"/>
  <c r="H53" i="27"/>
  <c r="H57" i="27"/>
  <c r="H61" i="27"/>
  <c r="H65" i="27"/>
  <c r="H69" i="27"/>
  <c r="H73" i="27"/>
  <c r="H77" i="27"/>
  <c r="H81" i="27"/>
  <c r="H85" i="27"/>
  <c r="H89" i="27"/>
  <c r="H93" i="27"/>
  <c r="H97" i="27"/>
  <c r="H101" i="27"/>
  <c r="H105" i="27"/>
  <c r="H109" i="27"/>
  <c r="H113" i="27"/>
  <c r="H117" i="27"/>
  <c r="H121" i="27"/>
  <c r="H125" i="27"/>
  <c r="H129" i="27"/>
  <c r="H133" i="27"/>
  <c r="H137" i="27"/>
  <c r="H141" i="27"/>
  <c r="H46" i="27"/>
  <c r="H54" i="27"/>
  <c r="H62" i="27"/>
  <c r="H70" i="27"/>
  <c r="H82" i="27"/>
  <c r="H86" i="27"/>
  <c r="H94" i="27"/>
  <c r="H110" i="27"/>
  <c r="H118" i="27"/>
  <c r="H126" i="27"/>
  <c r="H134" i="27"/>
  <c r="H138" i="27"/>
  <c r="H44" i="27"/>
  <c r="H48" i="27"/>
  <c r="H52" i="27"/>
  <c r="H56" i="27"/>
  <c r="H60" i="27"/>
  <c r="H64" i="27"/>
  <c r="H68" i="27"/>
  <c r="H72" i="27"/>
  <c r="H76" i="27"/>
  <c r="H80" i="27"/>
  <c r="H84" i="27"/>
  <c r="H88" i="27"/>
  <c r="H92" i="27"/>
  <c r="H96" i="27"/>
  <c r="H100" i="27"/>
  <c r="H104" i="27"/>
  <c r="H108" i="27"/>
  <c r="H112" i="27"/>
  <c r="H116" i="27"/>
  <c r="H120" i="27"/>
  <c r="H124" i="27"/>
  <c r="H128" i="27"/>
  <c r="H132" i="27"/>
  <c r="H136" i="27"/>
  <c r="H140" i="27"/>
  <c r="H43" i="27"/>
  <c r="H47" i="27"/>
  <c r="H51" i="27"/>
  <c r="H55" i="27"/>
  <c r="H59" i="27"/>
  <c r="H63" i="27"/>
  <c r="H67" i="27"/>
  <c r="H71" i="27"/>
  <c r="H75" i="27"/>
  <c r="H79" i="27"/>
  <c r="H83" i="27"/>
  <c r="H87" i="27"/>
  <c r="H91" i="27"/>
  <c r="H95" i="27"/>
  <c r="H99" i="27"/>
  <c r="H103" i="27"/>
  <c r="H107" i="27"/>
  <c r="H111" i="27"/>
  <c r="H115" i="27"/>
  <c r="H119" i="27"/>
  <c r="H123" i="27"/>
  <c r="H127" i="27"/>
  <c r="H131" i="27"/>
  <c r="H135" i="27"/>
  <c r="H139" i="27"/>
  <c r="I27" i="27" l="1"/>
  <c r="K27" i="27" s="1"/>
  <c r="J27" i="27"/>
  <c r="E24" i="26" s="1"/>
  <c r="E24" i="28" s="1"/>
  <c r="G24" i="28" s="1"/>
  <c r="N27" i="27"/>
  <c r="G24" i="26" l="1"/>
  <c r="I20" i="12" l="1"/>
  <c r="I21" i="12" l="1"/>
  <c r="G20" i="12"/>
  <c r="G21" i="12" s="1"/>
  <c r="J21" i="12" l="1"/>
  <c r="J22" i="12" s="1"/>
  <c r="E25" i="26" s="1"/>
  <c r="E25" i="28" l="1"/>
  <c r="G25" i="28" s="1"/>
  <c r="G25" i="26"/>
  <c r="E24" i="3"/>
  <c r="G45" i="10" l="1"/>
  <c r="E45" i="10"/>
  <c r="I49" i="4"/>
  <c r="H45" i="10" l="1"/>
  <c r="H46" i="10" s="1"/>
  <c r="E16" i="26" s="1"/>
  <c r="L49" i="4"/>
  <c r="E25" i="3"/>
  <c r="E17" i="26" s="1"/>
  <c r="E17" i="28" s="1"/>
  <c r="L50" i="4" l="1"/>
  <c r="E21" i="26" s="1"/>
  <c r="E21" i="28" s="1"/>
  <c r="G16" i="26"/>
  <c r="E16" i="28"/>
  <c r="G16" i="28" s="1"/>
  <c r="I83" i="4"/>
  <c r="E79" i="3"/>
  <c r="E80" i="3" s="1"/>
  <c r="E19" i="26" s="1"/>
  <c r="E19" i="28" s="1"/>
  <c r="E45" i="3"/>
  <c r="E46" i="3" s="1"/>
  <c r="E18" i="26" s="1"/>
  <c r="E18" i="28" s="1"/>
  <c r="G17" i="28" l="1"/>
  <c r="G17" i="26"/>
  <c r="L83" i="4"/>
  <c r="L84" i="4" l="1"/>
  <c r="E23" i="26" s="1"/>
  <c r="E23" i="28" s="1"/>
  <c r="I30" i="4"/>
  <c r="L30" i="4" s="1"/>
  <c r="L31" i="4" s="1"/>
  <c r="I64" i="4" l="1"/>
  <c r="L64" i="4" l="1"/>
  <c r="L65" i="4" s="1"/>
  <c r="E22" i="26" s="1"/>
  <c r="E22" i="28" s="1"/>
  <c r="E20" i="26"/>
  <c r="E20" i="28" s="1"/>
  <c r="G20" i="28" l="1"/>
  <c r="H16" i="28" s="1"/>
  <c r="H26" i="28" s="1"/>
  <c r="G20" i="26"/>
  <c r="H16" i="26" s="1"/>
  <c r="H2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PARISOT Florian</author>
    <author>HERVIER Marie</author>
  </authors>
  <commentList>
    <comment ref="D29" authorId="0" shapeId="0" xr:uid="{00000000-0006-0000-0300-000001000000}">
      <text>
        <r>
          <rPr>
            <b/>
            <sz val="9"/>
            <color indexed="81"/>
            <rFont val="Tahoma"/>
            <family val="2"/>
          </rPr>
          <t>- X : availability over time of documentation (in years after placing the last unit of the model on the market).
- not available, if the documentation is not available.</t>
        </r>
      </text>
    </comment>
    <comment ref="D30" authorId="1" shapeId="0" xr:uid="{00000000-0006-0000-0300-000002000000}">
      <text>
        <r>
          <rPr>
            <b/>
            <sz val="9"/>
            <color indexed="81"/>
            <rFont val="Tahoma"/>
            <family val="2"/>
          </rPr>
          <t>Please select the right information from the drop-down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PARISOT Florian</author>
    <author>HERVIER Marie</author>
  </authors>
  <commentList>
    <comment ref="D18" authorId="0" shapeId="0" xr:uid="{00000000-0006-0000-0400-000001000000}">
      <text>
        <r>
          <rPr>
            <b/>
            <sz val="9"/>
            <color indexed="81"/>
            <rFont val="Tahoma"/>
            <family val="2"/>
          </rPr>
          <t>- DDi : number of steps required to disassemble  the spare part.
- not removable, if the spare part cannot be disassembled or unitarily accessible.
- part not included, in case of absence of a part in the equipement</t>
        </r>
      </text>
    </comment>
    <comment ref="D19" authorId="1" shapeId="0" xr:uid="{00000000-0006-0000-0400-000002000000}">
      <text>
        <r>
          <rPr>
            <b/>
            <sz val="9"/>
            <color indexed="81"/>
            <rFont val="Tahoma"/>
            <family val="2"/>
          </rPr>
          <t>Please select the right information from the drop-down list.</t>
        </r>
      </text>
    </comment>
    <comment ref="D39" authorId="1" shapeId="0" xr:uid="{00000000-0006-0000-0400-000003000000}">
      <text>
        <r>
          <rPr>
            <b/>
            <sz val="9"/>
            <color indexed="81"/>
            <rFont val="Tahoma"/>
            <family val="2"/>
          </rPr>
          <t>Rating system : 
- A : Not removable or unitarily accessible with any existing tools = 0 point.
- B : Removable only with proprietary tools. Such operation is not feasible with basic or specific tools. These tools are not commercially available = 1 point.
- C : Removable only with specific tools. Such operation is not feasible with basic or proprietary tools. These tools include all non-listed tools herein (means all different tools than proprietary and basic tools or tools supplied with the product or the spare part) = 2 points.
- D : Removable with no tool, with basic tools or with tools supplied with the product or the spare part = 4 points. 
- with part not included, if the part is not present in the product design = 4 points
The list of basic tools is presented in Annex 2.</t>
        </r>
      </text>
    </comment>
    <comment ref="D40" authorId="0" shapeId="0" xr:uid="{00000000-0006-0000-0400-000004000000}">
      <text>
        <r>
          <rPr>
            <b/>
            <sz val="9"/>
            <color indexed="81"/>
            <rFont val="Tahoma"/>
            <family val="2"/>
          </rPr>
          <t>Please select the right information from the drop-down list.</t>
        </r>
      </text>
    </comment>
    <comment ref="D63" authorId="1" shapeId="0" xr:uid="{00000000-0006-0000-0400-000005000000}">
      <text>
        <r>
          <rPr>
            <b/>
            <sz val="9"/>
            <color indexed="81"/>
            <rFont val="Tahoma"/>
            <family val="2"/>
          </rPr>
          <t>Rating system : 
- A: Neither removable nor reusable An original fastening system which is not removable and not reusable, as defined above, and can causing damage to the product = 0 point.
- B : Removable and not reusable : an original fastening system that is no reusable, but can be removed without causing damage or leaving residue (example : hose clamp not reusable) = 1 point.
- C : Removable and reusable: an original fastening system that can be completely removable (without causing damage) and reusable (exemple : screw). This scoring system also applies to new fastening system that is supplied by manufacturer with the product = 2 points.</t>
        </r>
      </text>
    </comment>
    <comment ref="D65" authorId="0" shapeId="0" xr:uid="{00000000-0006-0000-0400-000006000000}">
      <text>
        <r>
          <rPr>
            <b/>
            <sz val="9"/>
            <color indexed="81"/>
            <rFont val="Tahoma"/>
            <family val="2"/>
          </rPr>
          <t>Please select the right information from the drop-down list.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HERVIER Marie</author>
    <author>PARISOT Florian</author>
  </authors>
  <commentList>
    <comment ref="D24" authorId="0" shapeId="0" xr:uid="{00000000-0006-0000-0500-000001000000}">
      <text>
        <r>
          <rPr>
            <b/>
            <sz val="9"/>
            <color indexed="81"/>
            <rFont val="Tahoma"/>
            <family val="2"/>
          </rPr>
          <t>- X : availability over time of spare part (in years after placing the last unit of a model on the market).
- Not available, if the spare part is not available.
- with part not included, if the part is not present in the product design</t>
        </r>
      </text>
    </comment>
    <comment ref="D25" authorId="0" shapeId="0" xr:uid="{00000000-0006-0000-0500-000002000000}">
      <text>
        <r>
          <rPr>
            <b/>
            <sz val="9"/>
            <color indexed="81"/>
            <rFont val="Tahoma"/>
            <family val="2"/>
          </rPr>
          <t>Please select the right information from the drop-down list.</t>
        </r>
      </text>
    </comment>
    <comment ref="D40" authorId="0" shapeId="0" xr:uid="{00000000-0006-0000-0500-000003000000}">
      <text>
        <r>
          <rPr>
            <b/>
            <sz val="9"/>
            <color indexed="81"/>
            <rFont val="Tahoma"/>
            <family val="2"/>
          </rPr>
          <t>Please select the right information from the drop-down list.</t>
        </r>
      </text>
    </comment>
    <comment ref="D58" authorId="0" shapeId="0" xr:uid="{00000000-0006-0000-0500-000004000000}">
      <text>
        <r>
          <rPr>
            <b/>
            <sz val="9"/>
            <color indexed="81"/>
            <rFont val="Tahoma"/>
            <family val="2"/>
          </rPr>
          <t>- X : the delivery time of spare part (in working days).
- Not available, if the spare part is not available for delivery.</t>
        </r>
      </text>
    </comment>
    <comment ref="D59" authorId="1" shapeId="0" xr:uid="{00000000-0006-0000-0500-000005000000}">
      <text>
        <r>
          <rPr>
            <b/>
            <sz val="9"/>
            <color indexed="81"/>
            <rFont val="Tahoma"/>
            <family val="2"/>
          </rPr>
          <t>Please select the right information from the drop-down list.</t>
        </r>
      </text>
    </comment>
    <comment ref="D74" authorId="1" shapeId="0" xr:uid="{00000000-0006-0000-0500-000006000000}">
      <text>
        <r>
          <rPr>
            <b/>
            <sz val="9"/>
            <color indexed="81"/>
            <rFont val="Tahoma"/>
            <family val="2"/>
          </rPr>
          <t>Please select the right information from the drop-down list.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HERVIER Marie</author>
  </authors>
  <commentList>
    <comment ref="A27" authorId="0" shapeId="0" xr:uid="{00000000-0006-0000-0600-000001000000}">
      <text>
        <r>
          <rPr>
            <b/>
            <sz val="9"/>
            <color indexed="81"/>
            <rFont val="Tahoma"/>
            <family val="2"/>
          </rPr>
          <t>The most expensive spare part (excluding tax) among all identified broken/malfunctioning (list 2) spare parts for the product.</t>
        </r>
      </text>
    </comment>
    <comment ref="G27" authorId="0" shapeId="0" xr:uid="{00000000-0006-0000-0600-000002000000}">
      <text>
        <r>
          <rPr>
            <b/>
            <sz val="9"/>
            <color indexed="81"/>
            <rFont val="Tahoma"/>
            <family val="2"/>
          </rPr>
          <t>Please enter the right information.</t>
        </r>
      </text>
    </comment>
    <comment ref="A29" authorId="0" shapeId="0" xr:uid="{00000000-0006-0000-0600-000003000000}">
      <text>
        <r>
          <rPr>
            <b/>
            <sz val="9"/>
            <color indexed="81"/>
            <rFont val="Tahoma"/>
            <family val="2"/>
          </rPr>
          <t>The sellling price (excluding tax) set by the manufacturer or importer at the date of the reparability index calculation.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HERVIER Marie</author>
    <author>PARISOT Florian</author>
  </authors>
  <commentList>
    <comment ref="F20" authorId="0" shapeId="0" xr:uid="{00000000-0006-0000-0700-000001000000}">
      <text>
        <r>
          <rPr>
            <b/>
            <sz val="9"/>
            <color indexed="81"/>
            <rFont val="Tahoma"/>
            <family val="2"/>
          </rPr>
          <t>Please select the right information from the drop-down list.</t>
        </r>
      </text>
    </comment>
    <comment ref="H20" authorId="1" shapeId="0" xr:uid="{00000000-0006-0000-0700-000002000000}">
      <text>
        <r>
          <rPr>
            <b/>
            <sz val="9"/>
            <color indexed="81"/>
            <rFont val="Tahoma"/>
            <family val="2"/>
          </rPr>
          <t xml:space="preserve">Rating system for consumers (column C): 
- A : Not available = 0 point.
- B : Remote informations (website, FAQ etc.) = 1 point.
- C : Remote diagnosis assistance (hotline, chat, application, decision tree etc.) = 2 points.
- D : Remote support for repair (hotline, visio, remote control etc.) = 4 points. </t>
        </r>
      </text>
    </comment>
  </commentList>
</comments>
</file>

<file path=xl/sharedStrings.xml><?xml version="1.0" encoding="utf-8"?>
<sst xmlns="http://schemas.openxmlformats.org/spreadsheetml/2006/main" count="921" uniqueCount="561">
  <si>
    <t xml:space="preserve">1.1.B </t>
  </si>
  <si>
    <t>1.1.C</t>
  </si>
  <si>
    <t>1.1.D</t>
  </si>
  <si>
    <t>1.1.E</t>
  </si>
  <si>
    <t>1.1.F</t>
  </si>
  <si>
    <t>1.1.G</t>
  </si>
  <si>
    <t xml:space="preserve">2.1.B </t>
  </si>
  <si>
    <t>2.1.C</t>
  </si>
  <si>
    <t>DATA</t>
  </si>
  <si>
    <t>y</t>
  </si>
  <si>
    <t>x</t>
  </si>
  <si>
    <t>a</t>
  </si>
  <si>
    <t>b</t>
  </si>
  <si>
    <t>1.1.H</t>
  </si>
  <si>
    <t xml:space="preserve">2.2.B </t>
  </si>
  <si>
    <t>2.2.C</t>
  </si>
  <si>
    <t>1.1.I</t>
  </si>
  <si>
    <t xml:space="preserve">2.3.B </t>
  </si>
  <si>
    <t>2.3.C</t>
  </si>
  <si>
    <t>2.3.D</t>
  </si>
  <si>
    <t>2.3.E</t>
  </si>
  <si>
    <t>2.3.H</t>
  </si>
  <si>
    <t>2.3.I</t>
  </si>
  <si>
    <t>y '</t>
  </si>
  <si>
    <t xml:space="preserve">x ' </t>
  </si>
  <si>
    <t>POINTS                                                 (/100)</t>
  </si>
  <si>
    <t>2.1.D</t>
  </si>
  <si>
    <t>2.2.D</t>
  </si>
  <si>
    <t>2.1.A</t>
  </si>
  <si>
    <t>2.2.A</t>
  </si>
  <si>
    <t>1.1.A</t>
  </si>
  <si>
    <t xml:space="preserve"> </t>
  </si>
  <si>
    <t>2.3.A</t>
  </si>
  <si>
    <t>/10</t>
  </si>
  <si>
    <t xml:space="preserve">    </t>
  </si>
  <si>
    <t>REINTIALISER LES CHOIX</t>
  </si>
  <si>
    <t>2.1.E</t>
  </si>
  <si>
    <t>2.2.E</t>
  </si>
  <si>
    <t>5.1.A</t>
  </si>
  <si>
    <t>1.1.J</t>
  </si>
  <si>
    <t xml:space="preserve">2.3.F </t>
  </si>
  <si>
    <t>2.3.J</t>
  </si>
  <si>
    <t>/20</t>
  </si>
  <si>
    <t xml:space="preserve">2.3.G </t>
  </si>
  <si>
    <t>/15</t>
  </si>
  <si>
    <t xml:space="preserve">2.3.K </t>
  </si>
  <si>
    <t xml:space="preserve">2.3.L </t>
  </si>
  <si>
    <t>2.3.M</t>
  </si>
  <si>
    <t>2.3.N</t>
  </si>
  <si>
    <t>/28</t>
  </si>
  <si>
    <t>PURPOSE OF THE FILE</t>
  </si>
  <si>
    <t>REGULATORY FRAMEWORK</t>
  </si>
  <si>
    <t>FILE CONTENT</t>
  </si>
  <si>
    <t>Final score</t>
  </si>
  <si>
    <t>Column A</t>
  </si>
  <si>
    <t xml:space="preserve">Column C </t>
  </si>
  <si>
    <t>Consumers</t>
  </si>
  <si>
    <t>Type of documentation</t>
  </si>
  <si>
    <t>Subtotal</t>
  </si>
  <si>
    <t>Total sub-criterion 1.1</t>
  </si>
  <si>
    <t>Select a choice</t>
  </si>
  <si>
    <t>Rating</t>
  </si>
  <si>
    <t xml:space="preserve">List 2 : Broken / malfunctioning parts </t>
  </si>
  <si>
    <t>Total sub-criterion 2.1</t>
  </si>
  <si>
    <t>Door locking assembly</t>
  </si>
  <si>
    <t>Pumps</t>
  </si>
  <si>
    <t>Total sub-criterion 2.2</t>
  </si>
  <si>
    <t xml:space="preserve">List 1 : Functional parts                                                                             List 2 : Broken / malfunctioning parts </t>
  </si>
  <si>
    <t>Total sub-criterion 2.3</t>
  </si>
  <si>
    <t>Motor and motor brushes</t>
  </si>
  <si>
    <t>Transmission between motor and drum</t>
  </si>
  <si>
    <t>Shock absorbers and springs</t>
  </si>
  <si>
    <t>Electronic displays</t>
  </si>
  <si>
    <t>Pressure switches</t>
  </si>
  <si>
    <t>Thermostats and sensors</t>
  </si>
  <si>
    <t>Software and firmware including reset software</t>
  </si>
  <si>
    <t>CRITERION 3 : AVAILABILITY OF SPARE PARTS</t>
  </si>
  <si>
    <t>Duration of availability</t>
  </si>
  <si>
    <t>List 1 : Functional parts</t>
  </si>
  <si>
    <t>Delivery time</t>
  </si>
  <si>
    <t>Column B</t>
  </si>
  <si>
    <t>CRITERION 4 : PRICE OF SPARE PARTS</t>
  </si>
  <si>
    <t>Value                   (euros)</t>
  </si>
  <si>
    <t>RATING</t>
  </si>
  <si>
    <t>Score                                     (%)</t>
  </si>
  <si>
    <t>FINAL SCORE
(/10)</t>
  </si>
  <si>
    <t>CRITERION 5 : SPECIFIC CRITERION</t>
  </si>
  <si>
    <t>Total sub-criterion 5.1</t>
  </si>
  <si>
    <t>Annex 1</t>
  </si>
  <si>
    <t>Annex 2</t>
  </si>
  <si>
    <r>
      <t>ADDITIONAL INFORMATIONS</t>
    </r>
    <r>
      <rPr>
        <b/>
        <sz val="11"/>
        <color theme="1"/>
        <rFont val="Calibri"/>
        <family val="2"/>
        <scheme val="minor"/>
      </rPr>
      <t xml:space="preserve"> : </t>
    </r>
  </si>
  <si>
    <t>Criteria</t>
  </si>
  <si>
    <t>CRITERION 1 : DOCUMENTATION</t>
  </si>
  <si>
    <t>Sub-criteria</t>
  </si>
  <si>
    <t>Score of subcriterion       /10</t>
  </si>
  <si>
    <t>Weighting factor of subcriterion</t>
  </si>
  <si>
    <t>Score of criterion       /20</t>
  </si>
  <si>
    <t>Illustration</t>
  </si>
  <si>
    <t>ISO 2380, ISO 8764, ISO 10664</t>
  </si>
  <si>
    <t>ISO 2936</t>
  </si>
  <si>
    <t>ISO 7738</t>
  </si>
  <si>
    <t>ISO 5746</t>
  </si>
  <si>
    <t>ISO 5745</t>
  </si>
  <si>
    <t>ISO 5749</t>
  </si>
  <si>
    <t>ISO 8976</t>
  </si>
  <si>
    <t>ISO 15601</t>
  </si>
  <si>
    <t>Tool type</t>
  </si>
  <si>
    <t>(informative example)</t>
  </si>
  <si>
    <t>Reference</t>
  </si>
  <si>
    <t>Screwdriver for slotted heads, cross recess or for hexalobular recess heads</t>
  </si>
  <si>
    <t xml:space="preserve">Hexagon socket key </t>
  </si>
  <si>
    <t>Combination wrench</t>
  </si>
  <si>
    <t>Combination pliers</t>
  </si>
  <si>
    <t>Half round nose pliers</t>
  </si>
  <si>
    <t>Diagonal cutters</t>
  </si>
  <si>
    <t>Multigrip pliers (multiple slip joint pliers)</t>
  </si>
  <si>
    <t>Locking pliers</t>
  </si>
  <si>
    <t>Combination pliers for wire stripping and terminal crimping</t>
  </si>
  <si>
    <t>Prying lever</t>
  </si>
  <si>
    <t>Tweezers</t>
  </si>
  <si>
    <t>Hammer, steel head</t>
  </si>
  <si>
    <t>Utility knife (cutter) with snap-off blades</t>
  </si>
  <si>
    <t>Multimeter</t>
  </si>
  <si>
    <t>Voltage tester</t>
  </si>
  <si>
    <t>Soldering iron</t>
  </si>
  <si>
    <t>Hot glue gun</t>
  </si>
  <si>
    <t>Magnifying glass</t>
  </si>
  <si>
    <t>C1_Documentation</t>
  </si>
  <si>
    <t>C3_Availability of spare parts</t>
  </si>
  <si>
    <t>C4_Price</t>
  </si>
  <si>
    <t>C5_Specific</t>
  </si>
  <si>
    <t>Details about the therminology used for the reparability index.</t>
  </si>
  <si>
    <t>Annex 3</t>
  </si>
  <si>
    <t>- Tools used are classified according to the complexity of the operation to final users and the availability of tools.</t>
  </si>
  <si>
    <t>ANNEX 1 : TERMINOLOGY USED FOR THE REPARABILITY INDEX</t>
  </si>
  <si>
    <t>Description of the purpose of this Excel file, description of regulatory framework of the reparabily index and description of file content and how it will be completed.</t>
  </si>
  <si>
    <t>Details about the list of "basic" tools and their reference standards.</t>
  </si>
  <si>
    <t>ANNEX 2 : BASIC TOOLS AND THEIR REFERENCE STANDARDS</t>
  </si>
  <si>
    <t>According to the European Standard NF EN 45554 "General methods for the assessment of the ability to repair, reuse and upgrade energy-related products", 2020.</t>
  </si>
  <si>
    <r>
      <t xml:space="preserve">This button resets all data entered into the file. If you want to execute this action, please enable macros and click on the button.                                                           </t>
    </r>
    <r>
      <rPr>
        <b/>
        <sz val="11"/>
        <color rgb="FFFF0000"/>
        <rFont val="Calibri"/>
        <family val="2"/>
        <scheme val="minor"/>
      </rPr>
      <t>WARNING: this action cannot be undone.</t>
    </r>
  </si>
  <si>
    <r>
      <rPr>
        <b/>
        <sz val="11"/>
        <rFont val="Calibri"/>
        <family val="2"/>
        <scheme val="minor"/>
      </rPr>
      <t>Article L. 541-9-2 of the French Environmental Code states that</t>
    </r>
    <r>
      <rPr>
        <sz val="11"/>
        <rFont val="Calibri"/>
        <family val="2"/>
        <scheme val="minor"/>
      </rPr>
      <t xml:space="preserve"> : Manufacturers, importers, marketers and other retailers which put electrical and electronic equipment (EEE) on the French market have to inform, free of charge, downstream sellers and any person who made the request of </t>
    </r>
    <r>
      <rPr>
        <b/>
        <sz val="11"/>
        <rFont val="Calibri"/>
        <family val="2"/>
        <scheme val="minor"/>
      </rPr>
      <t>"the reparability index" of their products</t>
    </r>
    <r>
      <rPr>
        <sz val="11"/>
        <rFont val="Calibri"/>
        <family val="2"/>
        <scheme val="minor"/>
      </rPr>
      <t xml:space="preserve">, </t>
    </r>
    <r>
      <rPr>
        <b/>
        <sz val="11"/>
        <rFont val="Calibri"/>
        <family val="2"/>
        <scheme val="minor"/>
      </rPr>
      <t>as well as the paramaters explaining how such index was established</t>
    </r>
    <r>
      <rPr>
        <sz val="11"/>
        <rFont val="Calibri"/>
        <family val="2"/>
        <scheme val="minor"/>
      </rPr>
      <t xml:space="preserve">. This reparability index will inform consumers about the ability to repair the product category concerned. </t>
    </r>
    <r>
      <rPr>
        <b/>
        <sz val="11"/>
        <rFont val="Calibri"/>
        <family val="2"/>
        <scheme val="minor"/>
      </rPr>
      <t xml:space="preserve">All information entered in this file must be truthful and verifiable.      </t>
    </r>
    <r>
      <rPr>
        <sz val="11"/>
        <rFont val="Calibri"/>
        <family val="2"/>
        <scheme val="minor"/>
      </rPr>
      <t xml:space="preserve">                                                                                                                                                                                                </t>
    </r>
    <r>
      <rPr>
        <b/>
        <sz val="11"/>
        <rFont val="Calibri"/>
        <family val="2"/>
        <scheme val="minor"/>
      </rPr>
      <t/>
    </r>
  </si>
  <si>
    <t>C2_Disassembly</t>
  </si>
  <si>
    <t>SUB-CRITERION 1.1 : COMMITMENT ON THE AVAILABILITY OVER TIME (WITHOUT CHARGE) OF THE TECHNICAL DOCUMENTATION AND THE OTHER DOCUMENTATION RELATED TO USER AND MAINTENANCE INSTRUCTIONS</t>
  </si>
  <si>
    <t>Producer</t>
  </si>
  <si>
    <t>Repairers</t>
  </si>
  <si>
    <t>1.1.K</t>
  </si>
  <si>
    <t>1.1.L</t>
  </si>
  <si>
    <t>1.1.M</t>
  </si>
  <si>
    <t>1.1.N</t>
  </si>
  <si>
    <t>1.1.O</t>
  </si>
  <si>
    <t>The unequivocal identification of the product (type of product, trademark, trade name, model, and possibly, serial number)</t>
  </si>
  <si>
    <t>Wiring and connection diagrams</t>
  </si>
  <si>
    <t>Electronic boards diagrams</t>
  </si>
  <si>
    <t>List of necessary repair and test equipment</t>
  </si>
  <si>
    <t>Technical manual of instructions for repair</t>
  </si>
  <si>
    <t>Diagnostic fault and error codes</t>
  </si>
  <si>
    <t>Component and diagnosis information</t>
  </si>
  <si>
    <t>Information on how to access data records of reported failure incidents stored on the product</t>
  </si>
  <si>
    <t>Technical bulletins</t>
  </si>
  <si>
    <t>How to get access to professional repairers</t>
  </si>
  <si>
    <t>User and maintenance instructions</t>
  </si>
  <si>
    <t>CRITERION 2 : DISASSEMBLY, ACCESSIBILITY, TOOLS, FASTENERS</t>
  </si>
  <si>
    <t>SUB-CRITERION 2.1 : EASE OF DISASSEMBLY OF SPARE PARTS - BROKEN / MALFUNCTIONING PARTS (LIST 2)</t>
  </si>
  <si>
    <t>Ease of disassembly</t>
  </si>
  <si>
    <t>Number of steps required to disassemble the spare part</t>
  </si>
  <si>
    <t>Printed circuit boards</t>
  </si>
  <si>
    <t xml:space="preserve">SUB-CRITERION 2.2 : NECESSARY TOOLS TO REMOVE SPARE PARTS - BROKEN / MALFUNCTIONING PARTS (LIST 2) </t>
  </si>
  <si>
    <t>Type of tools used for disassembly</t>
  </si>
  <si>
    <t>Necessary tools for disassembly</t>
  </si>
  <si>
    <t>Fasteners characteristics</t>
  </si>
  <si>
    <t>Type of fasteners</t>
  </si>
  <si>
    <t>3.1.A</t>
  </si>
  <si>
    <t xml:space="preserve">3.1.B </t>
  </si>
  <si>
    <t>3.1.C</t>
  </si>
  <si>
    <t>3.1.D</t>
  </si>
  <si>
    <t>3.1.E</t>
  </si>
  <si>
    <t>3.2.A</t>
  </si>
  <si>
    <t>3.2.B</t>
  </si>
  <si>
    <t>3.2.C</t>
  </si>
  <si>
    <t>3.2.D</t>
  </si>
  <si>
    <t>3.2.E</t>
  </si>
  <si>
    <t>3.2.F</t>
  </si>
  <si>
    <t>3.2.G</t>
  </si>
  <si>
    <t>3.2.H</t>
  </si>
  <si>
    <t>3.2.I</t>
  </si>
  <si>
    <t>3.3.A</t>
  </si>
  <si>
    <t>3.3.B</t>
  </si>
  <si>
    <t>3.3.C</t>
  </si>
  <si>
    <t>3.3.D</t>
  </si>
  <si>
    <t>3.3.E</t>
  </si>
  <si>
    <t>3.4.A</t>
  </si>
  <si>
    <t>3.4.B</t>
  </si>
  <si>
    <t>3.4.C</t>
  </si>
  <si>
    <t>3.4.D</t>
  </si>
  <si>
    <t>3.4.E</t>
  </si>
  <si>
    <t>3.4.F</t>
  </si>
  <si>
    <t>3.4.G</t>
  </si>
  <si>
    <t>3.4.H</t>
  </si>
  <si>
    <t>3.4.I</t>
  </si>
  <si>
    <t>Spare parts retailers</t>
  </si>
  <si>
    <t>Column C</t>
  </si>
  <si>
    <t>Column D</t>
  </si>
  <si>
    <t>Total sub-criterion 3.1</t>
  </si>
  <si>
    <t xml:space="preserve">Total sub-criterion 3.2 </t>
  </si>
  <si>
    <t>/60</t>
  </si>
  <si>
    <t>Total sub-criterion 3.3</t>
  </si>
  <si>
    <t>Total sub-criterion 3.4</t>
  </si>
  <si>
    <t>PRICE Criterion</t>
  </si>
  <si>
    <t>Pre-tax price of the most expensive spare part (list 2)</t>
  </si>
  <si>
    <t xml:space="preserve">Condition </t>
  </si>
  <si>
    <t>Type of remote assistance</t>
  </si>
  <si>
    <t>Remote assistance</t>
  </si>
  <si>
    <t>Average pre-tax price of other spare parts (list 2)</t>
  </si>
  <si>
    <t>SUB-CRITERION 2.3 : CHARACTERISTICS OF FASTENERS FOR THE ASSEMBLY OF SPARE PARTS (LISTS 1 AND 2)</t>
  </si>
  <si>
    <t>SUB-CRITERION 3.1 : COMMITMENT ON THE AVAILABILITY OVER TIME OF SPARE PARTS - BROKEN/MALFUNCTIONING PARTS (LIST 2)</t>
  </si>
  <si>
    <t>Commitment on the availability over time of spare parts (in years)</t>
  </si>
  <si>
    <t>SUB-CRITERION 3.2 : COMMITMENT ON THE AVAILABILITY OVER TIME OF SPARE PARTS - FUNCTIONAL PARTS (LIST 1)</t>
  </si>
  <si>
    <t>SUB-CRITERION 3.3 : COMMITMENT ON THE DELIVERY TIME OF SPARE PARTS - BROKEN/MALFUNCTIONING PARTS (LIST 2)</t>
  </si>
  <si>
    <t>Commitment on the delivery time of spare parts
(in working days)</t>
  </si>
  <si>
    <t>SUB-CRITERION 3.4 : COMMITMENT ON THE DELIVERY TIME OF SPARE PARTS - FUNCTIONAL PARTS (LIST 1)</t>
  </si>
  <si>
    <t>Considered as a disassembly step :</t>
  </si>
  <si>
    <t>- In case of using different types of tools in the disassembly and reassembly sequences of a spare part, the worst score shall be considered.</t>
  </si>
  <si>
    <t>- In case of removing different types of fasteners during the disassembly step of a spare part, the worst score shall be considered.</t>
  </si>
  <si>
    <t>- The remote assistance support must be free of charge (including telephone calls to a hotline).</t>
  </si>
  <si>
    <t>ANNEX 3 : DETAILS ABOUT THE CONCEPT OF DISASSEMBLY STEP AND APPLICATION CASE</t>
  </si>
  <si>
    <t>Date of calculation</t>
  </si>
  <si>
    <t>/364</t>
  </si>
  <si>
    <t>Commitment on the availability over time of the documentation        
(in years)</t>
  </si>
  <si>
    <t>The number of points obtained for this criterion is determined as follows:</t>
  </si>
  <si>
    <t>- if the result is greater than 0.3 then the number of points is 0;</t>
  </si>
  <si>
    <t>- if the result is less than 0.1 then the number of points is 100;</t>
  </si>
  <si>
    <t>- if the result is between 0.1 and 0.3 then the number of points is determined according to the following correspondence table :</t>
  </si>
  <si>
    <t>Total criteria scores
/100</t>
  </si>
  <si>
    <t>REPAIRABILITY INDEX CALCULATION AND PRESENTATION OF 
THE PARAMETERS WHICH ALLOWED TO ESTABLISH IT</t>
  </si>
  <si>
    <t>2.2 Necessary tools (List 2)</t>
  </si>
  <si>
    <t>2.1 Ease of disassembly parts from List 2*</t>
  </si>
  <si>
    <t>2.3 Fasteners characteristics parts from List 1** and List 2</t>
  </si>
  <si>
    <t>3.1 Availability over time parts from List 2</t>
  </si>
  <si>
    <t>3.2 Availability over time parts from List 1</t>
  </si>
  <si>
    <t xml:space="preserve">3.3 Delivery time parts from List 2 </t>
  </si>
  <si>
    <t>4. Ratio between price of parts from list 2 to the price of the product</t>
  </si>
  <si>
    <t>A dissasembly map or exploded view</t>
  </si>
  <si>
    <t>Instructions for software and firmware (including reset software)</t>
  </si>
  <si>
    <t>*Points corresponding to years of availability are only awarded if one or more operations are specified to consumers for self-repair, with adequate safety instructions, in a specific section entitled “self-repair”, for example into a technical manual or user and maintenance instructions. 
See article L. 441-5 of the French Consumer Code wich specifies the responsibility of the producer for self-repair.</t>
  </si>
  <si>
    <t>Failures detection and required action (consumers approach)</t>
  </si>
  <si>
    <t>/5</t>
  </si>
  <si>
    <t>GENERAL INSTRUCTIONS</t>
  </si>
  <si>
    <t>General instructions</t>
  </si>
  <si>
    <t>Manufacturer's pre-tax price of concerned model</t>
  </si>
  <si>
    <t>Producer's or importer's name or trademark</t>
  </si>
  <si>
    <t>Producer's or importer's model identifier</t>
  </si>
  <si>
    <t>Producer or importer adress</t>
  </si>
  <si>
    <t>1.1 Availability of the technical documentation and other documentation related to user and maintenance instructions</t>
  </si>
  <si>
    <t>3.4 Delivery time parts from List 1</t>
  </si>
  <si>
    <t xml:space="preserve">This tab automatically calculate final score of the reparability index of the product and also scores per criteria and sub-criteria, before and after weighting. </t>
  </si>
  <si>
    <t>Details and application case about the concept of disassembly step.</t>
  </si>
  <si>
    <t>A complementary instructions manual provides explanatory informations and additional instructions on how to apply Decree and Orders of the reparability index of electrical and electronic equipement.</t>
  </si>
  <si>
    <t>* list 2: list of a maximum of 3 to 5 spare parts (depending on the category of equipment concerned) whose broken or malfunctioning parts are the most frequent;
** list 1: list of a maximum of 10 other spare parts (depending on the category of equipment concerned) whose good condition is necessary for the operation of the equipment.</t>
  </si>
  <si>
    <t>Specific guidance for self-repair (recommended operations, safety and repair instructions, any implications for the guarantee)*</t>
  </si>
  <si>
    <t>Note finale</t>
  </si>
  <si>
    <t xml:space="preserve">This tab is the French translation of the "Final score" tab. It is automatically completed. This tab is to be sent to all applicants.
</t>
  </si>
  <si>
    <t>Use of European vocabulary (criteria 1, 2 and 3)</t>
  </si>
  <si>
    <t>The vocabulary used to describe the information to be documented, whatever the category concerned, as well as certain spare parts, is taken from Commission Regulation (EU) 2019/2023 of 1 October 2019 for washing machines and Commission Regulation (EU) 2019/2021 of 1 October 2019 for electronic displays. The list of these documents and items is given in Annex 1 of this notice.</t>
  </si>
  <si>
    <t>Different commitments of availability period between documentation and spare parts (criteria 1 and 3)</t>
  </si>
  <si>
    <t>OTHER DETAILS OF A TRANSVERSAL NATURE</t>
  </si>
  <si>
    <t xml:space="preserve">Absence of a part on the equipment </t>
  </si>
  <si>
    <t>Concerning criterion 4 relating to price, the price of the absent part does not appear in the calculation.</t>
  </si>
  <si>
    <t xml:space="preserve">documents. Scoring points are awarded if the information referred to is available in any document. </t>
  </si>
  <si>
    <t>consumers must be drawn up in French ; English is tolerated for very technical aspects intended for professional repairers (example:</t>
  </si>
  <si>
    <t>technical bulletins).</t>
  </si>
  <si>
    <t xml:space="preserve">recently discovered bugs, of the corrections to be made, of the supply disruption of parts which have been replaced by others. Points are </t>
  </si>
  <si>
    <t xml:space="preserve">awarded if the edition of a technical bulletin is planned on an ongoing basis (when necessary). </t>
  </si>
  <si>
    <t>choice, but it is advisable to mention at least the repairer directories listed by Ademe : www.annuaire-reparation.fr</t>
  </si>
  <si>
    <t xml:space="preserve">consumers for self-repair, with adequate safety instructions, in a specific section under the title “self-repair”, for example in the technical </t>
  </si>
  <si>
    <t xml:space="preserve">manual or of the instructions for use and maintenance. Article L 441-5 of the Consumer Code specifies the responsibility of the producer </t>
  </si>
  <si>
    <t>regarding self-repair.</t>
  </si>
  <si>
    <t xml:space="preserve">In addition, in the event that the producer or importer does not have an approved repairers network, the points are awarded </t>
  </si>
  <si>
    <t>based on the most penalizing practices towards independent repairers.</t>
  </si>
  <si>
    <t>concerned.</t>
  </si>
  <si>
    <r>
      <rPr>
        <b/>
        <sz val="11"/>
        <color theme="1"/>
        <rFont val="Calibri"/>
        <family val="2"/>
        <scheme val="minor"/>
      </rPr>
      <t>Delivery time</t>
    </r>
    <r>
      <rPr>
        <sz val="11"/>
        <color theme="1"/>
        <rFont val="Calibri"/>
        <family val="2"/>
        <scheme val="minor"/>
      </rPr>
      <t xml:space="preserve">: The delivery time is understood in working days between the day of the order and the day of arrival at the actor </t>
    </r>
  </si>
  <si>
    <r>
      <t>ADDITIONAL INFORMATIONS</t>
    </r>
    <r>
      <rPr>
        <b/>
        <sz val="11"/>
        <color theme="1"/>
        <rFont val="Calibri"/>
        <family val="2"/>
        <scheme val="minor"/>
      </rPr>
      <t xml:space="preserve">: </t>
    </r>
  </si>
  <si>
    <r>
      <rPr>
        <b/>
        <sz val="10"/>
        <color theme="1"/>
        <rFont val="Calibri"/>
        <family val="2"/>
        <scheme val="minor"/>
      </rPr>
      <t>Spare part(s) forming part of a batch</t>
    </r>
    <r>
      <rPr>
        <sz val="10"/>
        <color theme="1"/>
        <rFont val="Calibri"/>
        <family val="2"/>
        <scheme val="minor"/>
      </rPr>
      <t xml:space="preserve">: If one or more of the parts in list 2 are part of a batch offered for sale or of any other subset of </t>
    </r>
  </si>
  <si>
    <t xml:space="preserve">inseparable parts, the price of the part concerned is the price of this batch or subset. </t>
  </si>
  <si>
    <r>
      <rPr>
        <b/>
        <sz val="10"/>
        <color theme="1"/>
        <rFont val="Calibri"/>
        <family val="2"/>
        <scheme val="minor"/>
      </rPr>
      <t>Deduction of delivery costs:</t>
    </r>
    <r>
      <rPr>
        <sz val="10"/>
        <color theme="1"/>
        <rFont val="Calibri"/>
        <family val="2"/>
        <scheme val="minor"/>
      </rPr>
      <t xml:space="preserve"> The principle adopted is to make a calculation excluding transport or delivery costs. If the latter are  </t>
    </r>
  </si>
  <si>
    <t>included in the tariffs of the general terms and conditions of sale, it is up to the producer or importer to deduct them in order to</t>
  </si>
  <si>
    <t xml:space="preserve"> calculate the ratio. In particular for the price of spare parts, two methods are possible for deducting transport or delivery costs: </t>
  </si>
  <si>
    <t xml:space="preserve">individually for each of the parts in list 2 or on a flat-rate basis (in absolute value or as a percentage). The same applies to the </t>
  </si>
  <si>
    <t xml:space="preserve">price of new equipment.   </t>
  </si>
  <si>
    <r>
      <rPr>
        <b/>
        <sz val="10"/>
        <color theme="1"/>
        <rFont val="Calibri"/>
        <family val="2"/>
        <scheme val="minor"/>
      </rPr>
      <t>Part not available</t>
    </r>
    <r>
      <rPr>
        <sz val="10"/>
        <color theme="1"/>
        <rFont val="Calibri"/>
        <family val="2"/>
        <scheme val="minor"/>
      </rPr>
      <t xml:space="preserve">: In the event that, at the time the index is calculated, a part from list 2 is not available, the number of points </t>
    </r>
  </si>
  <si>
    <t xml:space="preserve">awarded for criterion 4 relating to the price of spare parts is 0.  </t>
  </si>
  <si>
    <t xml:space="preserve">parts to be considered is then that of the supplier's general terms and conditions of sale at the time of the index calculation. </t>
  </si>
  <si>
    <r>
      <rPr>
        <b/>
        <sz val="10"/>
        <color theme="1"/>
        <rFont val="Calibri"/>
        <family val="2"/>
        <scheme val="minor"/>
      </rPr>
      <t>Parts not managed by the producer or importer</t>
    </r>
    <r>
      <rPr>
        <sz val="10"/>
        <color theme="1"/>
        <rFont val="Calibri"/>
        <family val="2"/>
        <scheme val="minor"/>
      </rPr>
      <t xml:space="preserve">: If parts from list 2 are not managed by the producer or importer, the price of the </t>
    </r>
  </si>
  <si>
    <r>
      <rPr>
        <b/>
        <sz val="10"/>
        <color theme="1"/>
        <rFont val="Calibri"/>
        <family val="2"/>
        <scheme val="minor"/>
      </rPr>
      <t>Options for products with the same reference</t>
    </r>
    <r>
      <rPr>
        <sz val="10"/>
        <color theme="1"/>
        <rFont val="Calibri"/>
        <family val="2"/>
        <scheme val="minor"/>
      </rPr>
      <t xml:space="preserve">: If options are offered for the same reference, and do not influence the technical </t>
    </r>
  </si>
  <si>
    <t xml:space="preserve">characteristics for the purpose of calculating the index, then the calculation of the price ratio to be achieved is based on the </t>
  </si>
  <si>
    <t xml:space="preserve">price of spare parts and the price of the most current version of the product concerned. </t>
  </si>
  <si>
    <r>
      <rPr>
        <b/>
        <sz val="10"/>
        <color theme="1"/>
        <rFont val="Calibri"/>
        <family val="2"/>
        <scheme val="minor"/>
      </rPr>
      <t>Absence of a part</t>
    </r>
    <r>
      <rPr>
        <sz val="10"/>
        <color theme="1"/>
        <rFont val="Calibri"/>
        <family val="2"/>
        <scheme val="minor"/>
      </rPr>
      <t xml:space="preserve">: If the equipment does not include a part listed in list 1 or 2 of the category concerned, then the price of the </t>
    </r>
  </si>
  <si>
    <t>absent part does not appear in the calculation of the ratio.</t>
  </si>
  <si>
    <t>The authorized repairer is often referred to as a technical station or authorized service center. It is a professional repairer for whom one or more contracts precisely define the relationship between the authorized repairer and the producer(s).</t>
  </si>
  <si>
    <t>Based on the technical expertise of the repairability index working groups</t>
  </si>
  <si>
    <t>Independent repairer</t>
  </si>
  <si>
    <t>Independent repairers are repairers in the sense of "professional craftsmen repairers" designating repair companies listed in the trade directory with an APE or NAFA code. They are professional repairers who do not fall into the category of authorized repairers. For example, 95.11 Z-Z: Repair of computers and peripheral equipment; 95.21 Z-Z: Repair of televisions, radio receivers, VCRs, CD and DVD players, camcorders for domestic use; 95.22 Z-Z: Repair of household appliances and home and garden equipment.</t>
  </si>
  <si>
    <t xml:space="preserve">Authorized repairer or independent repairer.  </t>
  </si>
  <si>
    <t>Any moral or physica person in the supply chain, other than the producer or importer, who offers a spare part for sale. They are commonly referred to as "spare parts wholesalers".</t>
  </si>
  <si>
    <t>According to Standard NF EN 45554 "General methods for the evaluation of the repair, reuse and improvement capacity of energy-related products", 2020.</t>
  </si>
  <si>
    <t>Disassembly</t>
  </si>
  <si>
    <t>The process by which a product, spare part or fastener is disassembled so that it can then be reassembled and made operational.</t>
  </si>
  <si>
    <t>Reassembly</t>
  </si>
  <si>
    <t>The process by which a product, spare part or fastener, having reached the end of its first use, is used for the same purpose for which it was designed. Reuse after a second or subsequent use(s) is also considered to be reuse.</t>
  </si>
  <si>
    <t>A specific functionality or setting to be activated by the customer, if the product allows it, to restore the default value of a specific functionality of the device as set at the factory and available when the customer first uses the product.</t>
  </si>
  <si>
    <t>Inspired by the Commission regulation (EU) 2019/2021</t>
  </si>
  <si>
    <t>The process of improving the functionality, performance, capacity or aesthetics of a product. This process may involve changes to the software, firmware and/or a hardware component of the product.</t>
  </si>
  <si>
    <t>Corrective update</t>
  </si>
  <si>
    <t>Inspired by the AFNOR NF EN 13306 X 60-319 standard of June 2011 "All the technical, administrative and management actions during the life cycle of an asset, intended to maintain or restore it to a state in which it can perform the required function "</t>
  </si>
  <si>
    <t>Upgrading, which consists of gradually modifying the software application by adding new features or additional modules, or by replacing an existing function with another, or even by proposing a different approach.</t>
  </si>
  <si>
    <t>A hardware device that mechanically or magnetically connects or fixes two or more objects, parts or pieces. A fastener is generally non-permanent, i.e., it can be easily removed or disassembled without damaging the objects, parts or pieces connected or fixed together (e.g., screws or clips). Welds and some glues are in contrast to permanent fixings. Adhesives are considered non-reusable fasteners unless new ones are supplied with the spare part.</t>
  </si>
  <si>
    <t>Inspired by, "Fasteners - Their Needs and Types", Bright Hub Engineering, 2020.</t>
  </si>
  <si>
    <t>See the definition of "reusable".</t>
  </si>
  <si>
    <t>Proprietary tool</t>
  </si>
  <si>
    <t>A tool that is not commercially available and is owned exclusively by one party or company, and under which its use by another party (an end user or customer) involves copyright, license and/or cost.</t>
  </si>
  <si>
    <t>Inspired by Will Kenton, "Proprietary Technology", 2019.</t>
  </si>
  <si>
    <t>Part / Spare parts</t>
  </si>
  <si>
    <t>A unitary element in the composition of the equipment.</t>
  </si>
  <si>
    <t>Reuse / Reusable</t>
  </si>
  <si>
    <t>The process by which a product, a spare part or a fastener is reassembled so as to fulfill its functional role and be made operational.</t>
  </si>
  <si>
    <t>An original fastener system that can be completely removed (without causing damage or leaving residue).</t>
  </si>
  <si>
    <t xml:space="preserve">The definitions of the following terms are specified in the decree relating to the repairability index for electrical and electronic equipment: </t>
  </si>
  <si>
    <t>Authorized repairer</t>
  </si>
  <si>
    <t>Professional repairer</t>
  </si>
  <si>
    <t>Distributor of spare parts</t>
  </si>
  <si>
    <t>Factory Restoration</t>
  </si>
  <si>
    <t>Update / Upgrade</t>
  </si>
  <si>
    <t xml:space="preserve">Reusable fastener </t>
  </si>
  <si>
    <t>Evolutionary update</t>
  </si>
  <si>
    <t>Fastener</t>
  </si>
  <si>
    <t>Removable fastener</t>
  </si>
  <si>
    <t>→  Les informations de réparation et d’entretien du lave-linge ménager ou du lave-linge séchant ménager mentionnées au point a) comprennent :</t>
  </si>
  <si>
    <t>une identification sans équivoque du lave-linge ménager ou du lave-linge séchant ménager</t>
  </si>
  <si>
    <t>the unequivocal household washing machine or household washer-dryer identification</t>
  </si>
  <si>
    <t>un schéma de démontage ou une vue éclatée</t>
  </si>
  <si>
    <t>a disassembly map or exploded view</t>
  </si>
  <si>
    <t>un manuel technique d’instructions relatives à la réparation</t>
  </si>
  <si>
    <t>technical manual of instructions for repair</t>
  </si>
  <si>
    <t>une liste du matériel de réparation et de test nécessaire</t>
  </si>
  <si>
    <t>list of necessary repair and test equipment</t>
  </si>
  <si>
    <t>les informations concernant les composants et le diagnostic (telles que les valeurs théoriques minimales et maximales pour les mesures)</t>
  </si>
  <si>
    <t>component and diagnosis information (such as minimum and maximum theoretical values for measurements)</t>
  </si>
  <si>
    <t>des schémas de câblage et de raccordement</t>
  </si>
  <si>
    <t>wiring and connection diagrams</t>
  </si>
  <si>
    <t>les codes d’erreur et de diagnostic (y compris les codes spécifiques au fabricant, le cas échéant)</t>
  </si>
  <si>
    <t>diagnostic fault and error codes (including manufacturer-specific codes, where applicable)</t>
  </si>
  <si>
    <t>les instructions pour l’installation des logiciels et micrologiciels pertinents, y compris les logiciels de réinitialisation</t>
  </si>
  <si>
    <t>instructions for installation of relevant software and firmware including reset software</t>
  </si>
  <si>
    <t>les informations sur les modalités d’accès aux données relatives aux incidents de défaillance signalés enregistrées dans le lave-linge ménager ou le lave-linge séchant ménager (le cas échéant)</t>
  </si>
  <si>
    <t>information on how to access data records of reported failure incidents stored on the household washing machine or washer-dryer (where applicable)</t>
  </si>
  <si>
    <t>Moteur et balais de moteur</t>
  </si>
  <si>
    <t>Transmission entre moteur et tambour</t>
  </si>
  <si>
    <t>Pompes</t>
  </si>
  <si>
    <t>Amortisseurs et ressorts</t>
  </si>
  <si>
    <t>Tambour de lavage, croisillon de tambour et roulements correspondants (séparément ou en lot)</t>
  </si>
  <si>
    <t>Washing drum, drum spider and related ball bearings (separately or bundled)</t>
  </si>
  <si>
    <t>Générateurs de chaleurs et éléments chauffants, y compris les pompes à chaleur, (séparément ou groupés)</t>
  </si>
  <si>
    <t>Heaters and heating elements, including heat pumps (separately or bundled)</t>
  </si>
  <si>
    <t>Conduites et matériel connexe y compris l’ensemble des flexibles, vannes, filtres et systèmes aquastop (séparé­ment ou groupés)</t>
  </si>
  <si>
    <t>Piping and related equipment including all hoses, valves, filters and aquastops (separately or bundled)</t>
  </si>
  <si>
    <t>Cartes de circuit imprimé</t>
  </si>
  <si>
    <t>Affichages électroniques</t>
  </si>
  <si>
    <t>Manocontacts</t>
  </si>
  <si>
    <t>Thermostats et capteurs</t>
  </si>
  <si>
    <t>Logiciels et micrologiciels, y compris logiciels de réinitialisation</t>
  </si>
  <si>
    <t>Portes</t>
  </si>
  <si>
    <t>Door</t>
  </si>
  <si>
    <t>Charnières et joints de porte</t>
  </si>
  <si>
    <t>Door hinge and seals</t>
  </si>
  <si>
    <t>Autres joints</t>
  </si>
  <si>
    <t>Other seals</t>
  </si>
  <si>
    <t>Assemblage de verrouillage de la porte</t>
  </si>
  <si>
    <t>Accessoires en matière plastique tels que distributeurs de détergent</t>
  </si>
  <si>
    <t>Plastic peripherals such as detergent dispensers</t>
  </si>
  <si>
    <t>VOCABULAIRE EUROPEEN</t>
  </si>
  <si>
    <t xml:space="preserve">Eco-conception des lave-linges </t>
  </si>
  <si>
    <t>Ecodesign of washing machines</t>
  </si>
  <si>
    <t>RÈGLEMENT (UE) 2019/2023 DE LA COMMISSION  du 1er octobre 2019 établissant des exigences en matière d’écoconception applicables aux lave-linge ménagers et aux lave-linge séchants ménagers conformément à la directive 2009/125/CE du Parlement européen et du Conseil, modifiant le règlement (CE) no 1275/2008 de la Commission et abrogeant le règlement (UE) no 1015/2010 de la Commission.</t>
  </si>
  <si>
    <t xml:space="preserve">COMMISSION REGULATION (EU) 2019/2021
Of 1 October 2019 laying down ecodesign requirements for electronic displays pursuant to Directive 2009/125/EC of the European Parliament and of the Council, amending Commission Regulation (EC) No 1275/2008 and repealing Commission Regulation (EC) No 642/2009
</t>
  </si>
  <si>
    <t>Liste des informations à fournir (documentation)</t>
  </si>
  <si>
    <r>
      <t xml:space="preserve"> </t>
    </r>
    <r>
      <rPr>
        <sz val="11"/>
        <color rgb="FF000000"/>
        <rFont val="Calibri"/>
        <family val="2"/>
        <scheme val="minor"/>
      </rPr>
      <t>→ the household washing machine or household washer-dryer repair and maintenance information referred to in (a) shall include :</t>
    </r>
  </si>
  <si>
    <t>Liste des pièces détachées à mettre à disposition</t>
  </si>
  <si>
    <t>"Making available onthe market", "Placing on the market", "producer", "importer", "distributor", "Seller", "distance selling", "model".</t>
  </si>
  <si>
    <r>
      <t>An update performed after a failure has been detected and intended to restore an asset or software to a state in which it can perform a required function. This type of update corrects hardware or software malfunctions or non-conformity but does not add new functionality</t>
    </r>
    <r>
      <rPr>
        <sz val="11"/>
        <color rgb="FF000000"/>
        <rFont val="Calibri"/>
        <family val="2"/>
        <scheme val="minor"/>
      </rPr>
      <t>.</t>
    </r>
  </si>
  <si>
    <t>CALCUL DE L'INDICE DE RÉPARABILITÉ ET 
PRÉSENTATION DES PARAMÈTRES AYANT PERMIS DE L'ÉTABLIR</t>
  </si>
  <si>
    <t xml:space="preserve">FICHE D'INFORMATION À TRANSMETTRE AUX DEMANDEURS 
(cf. Article L. 541-9-2 du Code de l’environnement) </t>
  </si>
  <si>
    <t xml:space="preserve">Nom ou marque commerciale du producteur ou de l'importateur </t>
  </si>
  <si>
    <t>Adresse du producteur ou de l'importateur</t>
  </si>
  <si>
    <t>Référence du modèle donnée par le producteur ou l'importateur</t>
  </si>
  <si>
    <t>Date du calcul</t>
  </si>
  <si>
    <t>Critère</t>
  </si>
  <si>
    <t>Sous-critère</t>
  </si>
  <si>
    <t>Note du sous-critère sur 10</t>
  </si>
  <si>
    <t>Coefficient du sous critère</t>
  </si>
  <si>
    <t>Note du critère sur 20</t>
  </si>
  <si>
    <t xml:space="preserve"> Total des notes des critères 
sur 100</t>
  </si>
  <si>
    <t>CRITÈRE 1 : DOCUMENTATION</t>
  </si>
  <si>
    <t>1.1 Durée de disponibilité de la documentation technique et relative aux conseils d'utilisation et d'entretien</t>
  </si>
  <si>
    <t>CRITÈRE 2 : DÉMONTABILITÉ, ACCÈS, OUTILS, FIXATIONS</t>
  </si>
  <si>
    <t>2.1 Facilité de démontage des pièces de la liste 2*</t>
  </si>
  <si>
    <t>2.2 Outils nécessaires (liste 2)</t>
  </si>
  <si>
    <t>2.3 Caractéristiques des fixations entre les pièces de la liste 1** et de la liste 2</t>
  </si>
  <si>
    <t>CRITÈRE 3 : DISPONIBILITÉ DES PIÈCES DÉTACHÉES</t>
  </si>
  <si>
    <t>3.1 Durée de disponibilité des pièces de la liste 2</t>
  </si>
  <si>
    <t>3.2 Durée de disponibilité des pièces de la liste 1</t>
  </si>
  <si>
    <t>3.3 Délais de livraison des pièces de la liste 2</t>
  </si>
  <si>
    <t>3.4 Délais de livraison des pièces de la liste 1</t>
  </si>
  <si>
    <t>CRITÈRE 4 : PRIX DES PIÈCES DÉTACHÉES</t>
  </si>
  <si>
    <t>4. Rapport prix des pièces de la liste 2 sur prix de l’équipement neuf</t>
  </si>
  <si>
    <t>CRITÈRE 5 : CRITÈRE SPÉCIFIQUE</t>
  </si>
  <si>
    <t xml:space="preserve">Note de l'indice sur 10      </t>
  </si>
  <si>
    <t>*liste 2 : liste des 3 à 5 pièces détachées au maximum (selon la catégorie d’équipements concernée) dont la casse ou les pannes sont les plus fréquentes ;
**liste 1 : liste de 10 autres pièces détachées au maximum (selon la catégorie d’équipements concernée) dont le bon état est nécessaire au fonctionnement de l’équipement.</t>
  </si>
  <si>
    <t>Details of the dismantling steps can be found on the right side of this sheet and in Annex 3 grid.</t>
  </si>
  <si>
    <t xml:space="preserve">Reparability index on 10      </t>
  </si>
  <si>
    <t>- A remote assistance support means any system or device which help to easy find general informations in case of failures, to find information in</t>
  </si>
  <si>
    <t xml:space="preserve"> consumers.</t>
  </si>
  <si>
    <t>order to identify causes of failures or to provide remote assistance to repair. This system must be able to provide a relevant technical support to</t>
  </si>
  <si>
    <t xml:space="preserve">included in the equipment, decision tree) or remote repair (hotline, visio, remote control, etc.) </t>
  </si>
  <si>
    <t>- These remote supports include : remote informations (website, FAQ, etc.), remote diagnosis assistance (hotline, chat, application/software</t>
  </si>
  <si>
    <t>Liste des informations à fournir (documentation) - List of required informations for the consumer</t>
  </si>
  <si>
    <t>→  Les informations disponibles sur la réparation et la maintenance comprennent :</t>
  </si>
  <si>
    <r>
      <t xml:space="preserve"> </t>
    </r>
    <r>
      <rPr>
        <sz val="11"/>
        <color rgb="FF000000"/>
        <rFont val="Arial"/>
        <family val="2"/>
      </rPr>
      <t xml:space="preserve">→ </t>
    </r>
    <r>
      <rPr>
        <sz val="11"/>
        <color theme="1"/>
        <rFont val="Arial"/>
        <family val="2"/>
      </rPr>
      <t>The available repair and maintenance information shall include:</t>
    </r>
  </si>
  <si>
    <t>the unequivocal appliance identification</t>
  </si>
  <si>
    <t>Liste des pièces détachées à mettre à disposition – List of spare parts to be made available</t>
  </si>
  <si>
    <t>Les sources d’alimentation internes</t>
  </si>
  <si>
    <t>Internal power supply</t>
  </si>
  <si>
    <t>Les sources d’alimentation externes</t>
  </si>
  <si>
    <t>External power supply</t>
  </si>
  <si>
    <t>Les connecteurs pour connecter les équipements externes (câble, antenne, USB, DVD et Blue-Ray)</t>
  </si>
  <si>
    <t>Les condensateurs</t>
  </si>
  <si>
    <t>Capacitors</t>
  </si>
  <si>
    <t>Les piles et accumulateurs</t>
  </si>
  <si>
    <t>Batteries and accumulators</t>
  </si>
  <si>
    <t>Les modules DVD/Blue-Ray le cas échéant</t>
  </si>
  <si>
    <t>DVD/Blue-Ray module</t>
  </si>
  <si>
    <t>Les modules HD/SSD</t>
  </si>
  <si>
    <t>HD/SSD module</t>
  </si>
  <si>
    <t>La télécommande</t>
  </si>
  <si>
    <t>Remote control</t>
  </si>
  <si>
    <t>Eco-conception des dispositifs d’affichage</t>
  </si>
  <si>
    <t>Ecodesign of electronic displays</t>
  </si>
  <si>
    <t>COMMISSION REGULATION (EU) 2019/2021 of 1 October 2019 laying down ecodesign requirements for electronic displays pursuant to Directive 2009/125/EC of the European Parliament and of the Council, amending Commission Regulation (EC) No 1275/2008 and repealing Commission Regulation (EC) No 642/2009</t>
  </si>
  <si>
    <t>REGLEMENT (UE) 2019/2021 DE LA COMMISSION  du 1er octobre 2019 fixant les exigences en matière d’écoconception pour les dispositifs d’affichage électronique conformément à la directive 2019/125/CE du Parlement européen et du Conseil modifiant le règlement (CE) n°642/2009 de la Commission.</t>
  </si>
  <si>
    <t>Connectors to connect external equipment (cable, antenna, usb, dvd and blue-ray)</t>
  </si>
  <si>
    <t xml:space="preserve">- Necessary tools to unitarily disassemble a spare part include all tools used to get access and disassemble the concerned part without causing </t>
  </si>
  <si>
    <t>damage to the product (which might include getting access to fasteners).</t>
  </si>
  <si>
    <t xml:space="preserve">- Fasteners : A hardware device that mechanically or magnetically connects or fixes two or more objects, parts or pieces. A fastener is generally </t>
  </si>
  <si>
    <t>non-permanent, i.e., it can be easily removed or disassembled without damaging the objects, parts or pieces connected or fixed together (e.g., screws</t>
  </si>
  <si>
    <t xml:space="preserve"> or clips). Welds and some glues are in contrast to permanent fixings. Adhesives are considered non-reusable fasteners unless new ones are supplied </t>
  </si>
  <si>
    <t>with the spare part.</t>
  </si>
  <si>
    <t xml:space="preserve">- Fasteners removed are classified according to their accessibility, reusability, amovibility and also their constraints imposed to the product </t>
  </si>
  <si>
    <t>reparability (e.g. fasteners causing damage or leaving welding or glue residues which preclude reusabiliy of the removed part).</t>
  </si>
  <si>
    <t xml:space="preserve">The producer or importer may make different commitments for the periods of availability of documentation and spare parts for the same equipment, for example: 9 years for the availability of documentation and 7 years for the availability of spare parts. </t>
  </si>
  <si>
    <r>
      <t>Documents/informations</t>
    </r>
    <r>
      <rPr>
        <sz val="11"/>
        <color theme="1"/>
        <rFont val="Calibri"/>
        <family val="2"/>
        <scheme val="minor"/>
      </rPr>
      <t xml:space="preserve">: The information can be freely distributed at the initiative of the producer in various physical or dematerialized </t>
    </r>
  </si>
  <si>
    <r>
      <rPr>
        <b/>
        <sz val="11"/>
        <color theme="1"/>
        <rFont val="Calibri"/>
        <family val="2"/>
        <scheme val="minor"/>
      </rPr>
      <t>Language of documents</t>
    </r>
    <r>
      <rPr>
        <sz val="11"/>
        <color theme="1"/>
        <rFont val="Calibri"/>
        <family val="2"/>
        <scheme val="minor"/>
      </rPr>
      <t xml:space="preserve">: In accordance with the law of August 4, 1994 on the use of the French language, information intended for </t>
    </r>
  </si>
  <si>
    <r>
      <rPr>
        <b/>
        <sz val="11"/>
        <color theme="1"/>
        <rFont val="Calibri"/>
        <family val="2"/>
        <scheme val="minor"/>
      </rPr>
      <t>Technical bulletins:</t>
    </r>
    <r>
      <rPr>
        <sz val="11"/>
        <color theme="1"/>
        <rFont val="Calibri"/>
        <family val="2"/>
        <scheme val="minor"/>
      </rPr>
      <t xml:space="preserve"> This wording covers announcements made by the producer to professional repairers, informing them, for example, of </t>
    </r>
  </si>
  <si>
    <r>
      <rPr>
        <b/>
        <sz val="11"/>
        <color theme="1"/>
        <rFont val="Calibri"/>
        <family val="2"/>
        <scheme val="minor"/>
      </rPr>
      <t>Information on access to professional repairers</t>
    </r>
    <r>
      <rPr>
        <sz val="11"/>
        <color theme="1"/>
        <rFont val="Calibri"/>
        <family val="2"/>
        <scheme val="minor"/>
      </rPr>
      <t xml:space="preserve">: The producer or importer is free to indicate to consumers the professional repairers of his </t>
    </r>
  </si>
  <si>
    <r>
      <rPr>
        <b/>
        <sz val="11"/>
        <color theme="1"/>
        <rFont val="Calibri"/>
        <family val="2"/>
        <scheme val="minor"/>
      </rPr>
      <t>Instructions for self-repair</t>
    </r>
    <r>
      <rPr>
        <sz val="11"/>
        <color theme="1"/>
        <rFont val="Calibri"/>
        <family val="2"/>
        <scheme val="minor"/>
      </rPr>
      <t xml:space="preserve">: Points corresponding to years of availability are only granted if one or more operations are specified to </t>
    </r>
  </si>
  <si>
    <t>Product information</t>
  </si>
  <si>
    <t>Description of the product and the assessment of its repairability index.</t>
  </si>
  <si>
    <t>INFORMATIONS RELATING TO THE PRODUCT AND 
THE CALCULATION OF ITS REPAIRABILITY INDEX</t>
  </si>
  <si>
    <t>DATE OF CALCULATION</t>
  </si>
  <si>
    <t>REQUESTOR OF THE ASSESSMENT</t>
  </si>
  <si>
    <t>LAST NAME</t>
  </si>
  <si>
    <t>FIRST NAME</t>
  </si>
  <si>
    <t>MAIL</t>
  </si>
  <si>
    <t>PHONE NUMBER</t>
  </si>
  <si>
    <t>RESPONSIBLE FOR EVALUATION</t>
  </si>
  <si>
    <t>A compléter</t>
  </si>
  <si>
    <t>RATED PRODUCT</t>
  </si>
  <si>
    <t>This "FINAL_SCORE" tab in English is purely indicative. In order to meet regulatory obligations, only the "NOTE_FINALE" tab in French 
(see the next tab) is to be sent. Note: The results are automatically reported in the French tab.</t>
  </si>
  <si>
    <r>
      <rPr>
        <b/>
        <sz val="11"/>
        <color theme="1"/>
        <rFont val="Calibri"/>
        <family val="2"/>
        <scheme val="minor"/>
      </rPr>
      <t>Commitments on the availability of spare parts and delivery times</t>
    </r>
    <r>
      <rPr>
        <sz val="11"/>
        <color theme="1"/>
        <rFont val="Calibri"/>
        <family val="2"/>
        <scheme val="minor"/>
      </rPr>
      <t xml:space="preserve"> (except Sunday and fest days): To award points to the A columns, the producer should have his own in-house repair service (example: via the after-sales service). Whether for the period of availability of spare parts or the delivery time, the producer or the importer must retain, among all of their practices towards authorized and independent repairers, the period or the most penalizing time for each spare part. In the event that the producer or importer does not make spare parts directly available to independent repairers, then points are not awarded in column C of criterion 3.1, 3.2, 3.3 and 3.4.</t>
    </r>
  </si>
  <si>
    <r>
      <rPr>
        <b/>
        <sz val="11"/>
        <color theme="1"/>
        <rFont val="Calibri"/>
        <family val="2"/>
        <scheme val="minor"/>
      </rPr>
      <t>Definition of spare parts distributor</t>
    </r>
    <r>
      <rPr>
        <sz val="11"/>
        <color theme="1"/>
        <rFont val="Calibri"/>
        <family val="2"/>
        <scheme val="minor"/>
      </rPr>
      <t>: The definition of a spare parts distributor is given in the glossary in appendix 1 of the gird</t>
    </r>
  </si>
  <si>
    <t>Detailed criteria used to calculate the reparability index of the product.                                    
On each tab page, all 'orange boxes' must be completed by selecting the right information from the 'drop-down list' or by directly entering the right information in the box (e.g. criterion 4 : price and file to be send).                                                                                 When the information is enterred, the concerned box changes to 'green'.              No box should be left unanswered. Note that the cells must be completed one by one (they must not be stretched).</t>
  </si>
  <si>
    <t>critère 1 : documentation</t>
  </si>
  <si>
    <t xml:space="preserve">critère 2 : Accès démontages </t>
  </si>
  <si>
    <t>outils</t>
  </si>
  <si>
    <t>fixations</t>
  </si>
  <si>
    <t>facilité démontage</t>
  </si>
  <si>
    <t>critère 3 : Disponibilité pièces détachées</t>
  </si>
  <si>
    <t>durée liste 2</t>
  </si>
  <si>
    <t>durée liste 1</t>
  </si>
  <si>
    <t>délai livraison liste 2</t>
  </si>
  <si>
    <t>délai livraison liste 1</t>
  </si>
  <si>
    <t>if X &lt; 10 years</t>
  </si>
  <si>
    <t>if 10 years ≤ X &lt; 12 years</t>
  </si>
  <si>
    <t>if 12 years ≤ X &lt; 14 years</t>
  </si>
  <si>
    <t>if X ≥ 14 years</t>
  </si>
  <si>
    <t>Not available</t>
  </si>
  <si>
    <t>Not applicable</t>
  </si>
  <si>
    <t>not removable</t>
  </si>
  <si>
    <t>A : Not removable</t>
  </si>
  <si>
    <t>B : Removable with proprietary tools</t>
  </si>
  <si>
    <t>C : Removable with specific tools</t>
  </si>
  <si>
    <t>D : Removable with no tool with tools supplied with the product or with basic tools</t>
  </si>
  <si>
    <t>A : Neither removable nor reusable</t>
  </si>
  <si>
    <t>B : Removable but not reusable</t>
  </si>
  <si>
    <t>C : Removable and reusable</t>
  </si>
  <si>
    <t>A part is considered non-removable if it is not individually accessible and cannot be detached from the equipment or a sub-assembly, with a view to its replacement. In this case, the points for the corresponding criterion 2.1 are not awarded.</t>
  </si>
  <si>
    <t>A link is established between the rating of sub-criterion 2.1 and that of sub-criterion 3.1, in the case where a part cannot be dismantled: the zero score is then passed on from one sub-criterion to another.</t>
  </si>
  <si>
    <t>part not included</t>
  </si>
  <si>
    <t>if X ≤ 3 days</t>
  </si>
  <si>
    <t>if 5 days ≥ X &gt; 3 days</t>
  </si>
  <si>
    <t>if 10 days ≥ X &gt; 5 days</t>
  </si>
  <si>
    <t>if X &gt;10 days</t>
  </si>
  <si>
    <t>not removable and available</t>
  </si>
  <si>
    <t>REPARABILITY INDEX WORKSHEET OF PRESURE WASHER</t>
  </si>
  <si>
    <t>This Excel file calculates the reparability index of a pressure washer</t>
  </si>
  <si>
    <t>Wired (240 volts) or battery-powered mobile device for the consumer used to clean exterior surfaces (floors, facades, roofs) by spraying cold water under high pressure (pressure between 25 and 250 bars).</t>
  </si>
  <si>
    <t>The methods and rules of implementation for the reparabilty index are specified in the reparabilty index Decree N°2020-1757 2020-12-29 for electrical and electronic equipment (EEE), the Decision 2020-12-29 on display conditions and parameters for calculating the reparability index and the Decision 2022-05-04 on criteria, subcritera, rating system and display of the reparability index of pressure washer.</t>
  </si>
  <si>
    <t>If the equipment does not include a part listed in List 1 or 2 of the category concerned, then the points corresponding to the part in question are awarded.</t>
  </si>
  <si>
    <t xml:space="preserve">Printed circuit board </t>
  </si>
  <si>
    <t>This wording refers only to the power card.</t>
  </si>
  <si>
    <t>pressure washer</t>
  </si>
  <si>
    <t>Pressure washer</t>
  </si>
  <si>
    <t>PARTICULAR CASE OF PRESSURE WASHER</t>
  </si>
  <si>
    <t>Electrical and hydraulic securing is considered as one and the same securing step</t>
  </si>
  <si>
    <t>Gun</t>
  </si>
  <si>
    <t xml:space="preserve">High pressure hose </t>
  </si>
  <si>
    <t xml:space="preserve">On/Off switch (electrical part) </t>
  </si>
  <si>
    <t xml:space="preserve">On/Off switch (mecanical part) </t>
  </si>
  <si>
    <t>Capacitor</t>
  </si>
  <si>
    <t>if DDi ≥ 11</t>
  </si>
  <si>
    <t>if 11 &gt; DDi ≥ 8</t>
  </si>
  <si>
    <t>if DDi &lt; 5</t>
  </si>
  <si>
    <t>if 8 &gt; DDi ≥ 5</t>
  </si>
  <si>
    <t>Coals</t>
  </si>
  <si>
    <t>Dsitributor plunger</t>
  </si>
  <si>
    <t>Filter / sieve</t>
  </si>
  <si>
    <t>Check valve repair kit</t>
  </si>
  <si>
    <t xml:space="preserve">Piston sealing repair kit (seal kit) </t>
  </si>
  <si>
    <t>Regulator repair kit (of the pump pressure system)</t>
  </si>
  <si>
    <t>Handle frame</t>
  </si>
  <si>
    <t>Spear</t>
  </si>
  <si>
    <t>Flume</t>
  </si>
  <si>
    <t>if  X &lt; 6 years</t>
  </si>
  <si>
    <t>if 6 years ≤ X &lt; 8 years</t>
  </si>
  <si>
    <t>if 8 years ≤ X &lt; 10 years</t>
  </si>
  <si>
    <t>if X ≥ 10 years</t>
  </si>
  <si>
    <t>/200</t>
  </si>
  <si>
    <t>/360</t>
  </si>
  <si>
    <t>/108</t>
  </si>
  <si>
    <t>Pressure cleaner</t>
  </si>
  <si>
    <t>SUB-CRITERION 5.1 : FREE REMOTE ASSISTANCE</t>
  </si>
  <si>
    <t>5.1 Free remote assistance</t>
  </si>
  <si>
    <t>Nettoyeur haute pression</t>
  </si>
  <si>
    <t>5.1 Assistance à distance sans frais</t>
  </si>
  <si>
    <t>SUMEC FR</t>
    <phoneticPr fontId="53" type="noConversion"/>
  </si>
  <si>
    <t xml:space="preserve">SUMEC </t>
    <phoneticPr fontId="53" type="noConversion"/>
  </si>
  <si>
    <t>Gao</t>
    <phoneticPr fontId="53" type="noConversion"/>
  </si>
  <si>
    <t>lin</t>
    <phoneticPr fontId="53" type="noConversion"/>
  </si>
  <si>
    <t>gaol@sumec.com.cn</t>
    <phoneticPr fontId="53" type="noConversion"/>
  </si>
  <si>
    <t>SUMEC FR</t>
    <phoneticPr fontId="53" type="noConversion"/>
  </si>
  <si>
    <t xml:space="preserve">SUMEC FR </t>
    <phoneticPr fontId="53" type="noConversion"/>
  </si>
  <si>
    <t>Up-to-date informations on website</t>
  </si>
  <si>
    <t>C : Remote diagnosis assistance</t>
  </si>
  <si>
    <t>EW U15</t>
    <phoneticPr fontId="5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</si>
</sst>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General;0.0"/>
  </numFmts>
  <fonts count="54">
    <font>
      <sz val="11"/>
      <color theme="1"/>
      <name val="Calibri"/>
      <family val="2"/>
      <scheme val="minor"/>
    </font>
    <font>
      <sz val="10"/>
      <color theme="1"/>
      <name val="Arial"/>
      <family val="2"/>
    </font>
    <font>
      <b/>
      <sz val="10"/>
      <color theme="1"/>
      <name val="Arial"/>
      <family val="2"/>
    </font>
    <font>
      <b/>
      <sz val="11"/>
      <color theme="1"/>
      <name val="Calibri"/>
      <family val="2"/>
      <scheme val="minor"/>
    </font>
    <font>
      <b/>
      <sz val="14"/>
      <color theme="1"/>
      <name val="Calibri"/>
      <family val="2"/>
      <scheme val="minor"/>
    </font>
    <font>
      <sz val="9"/>
      <color theme="1"/>
      <name val="Arial"/>
      <family val="2"/>
    </font>
    <font>
      <sz val="8"/>
      <color theme="1"/>
      <name val="Arial"/>
      <family val="2"/>
    </font>
    <font>
      <i/>
      <sz val="9"/>
      <color theme="1"/>
      <name val="Calibri"/>
      <family val="2"/>
      <scheme val="minor"/>
    </font>
    <font>
      <b/>
      <sz val="11"/>
      <name val="Calibri"/>
      <family val="2"/>
      <scheme val="minor"/>
    </font>
    <font>
      <i/>
      <sz val="11"/>
      <color theme="1"/>
      <name val="Calibri"/>
      <family val="2"/>
      <scheme val="minor"/>
    </font>
    <font>
      <b/>
      <sz val="8"/>
      <color theme="1"/>
      <name val="Arial"/>
      <family val="2"/>
    </font>
    <font>
      <b/>
      <i/>
      <sz val="11"/>
      <color theme="1"/>
      <name val="Calibri"/>
      <family val="2"/>
      <scheme val="minor"/>
    </font>
    <font>
      <sz val="11"/>
      <color theme="1"/>
      <name val="Calibri"/>
      <family val="2"/>
      <scheme val="minor"/>
    </font>
    <font>
      <sz val="11"/>
      <color rgb="FFFF0000"/>
      <name val="Calibri"/>
      <family val="2"/>
      <scheme val="minor"/>
    </font>
    <font>
      <sz val="10"/>
      <color indexed="8"/>
      <name val="Arial"/>
      <family val="2"/>
    </font>
    <font>
      <sz val="10"/>
      <name val="Arial"/>
      <family val="2"/>
    </font>
    <font>
      <b/>
      <sz val="16"/>
      <color indexed="8"/>
      <name val="Calibri"/>
      <family val="2"/>
      <scheme val="minor"/>
    </font>
    <font>
      <b/>
      <u/>
      <sz val="12"/>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1"/>
      <color rgb="FFFF0000"/>
      <name val="Calibri"/>
      <family val="2"/>
      <scheme val="minor"/>
    </font>
    <font>
      <b/>
      <sz val="10"/>
      <color theme="0"/>
      <name val="Arial"/>
      <family val="2"/>
    </font>
    <font>
      <sz val="10"/>
      <color theme="0"/>
      <name val="Arial"/>
      <family val="2"/>
    </font>
    <font>
      <sz val="9"/>
      <color theme="0"/>
      <name val="Arial"/>
      <family val="2"/>
    </font>
    <font>
      <i/>
      <sz val="9"/>
      <color theme="0"/>
      <name val="Calibri"/>
      <family val="2"/>
      <scheme val="minor"/>
    </font>
    <font>
      <b/>
      <sz val="9"/>
      <color indexed="81"/>
      <name val="Tahoma"/>
      <family val="2"/>
    </font>
    <font>
      <sz val="11"/>
      <color theme="1"/>
      <name val="Calibri"/>
      <family val="2"/>
    </font>
    <font>
      <sz val="10"/>
      <color theme="1"/>
      <name val="Calibri"/>
      <family val="2"/>
      <scheme val="minor"/>
    </font>
    <font>
      <b/>
      <u/>
      <sz val="11"/>
      <color theme="1"/>
      <name val="Calibri"/>
      <family val="2"/>
      <scheme val="minor"/>
    </font>
    <font>
      <b/>
      <sz val="12"/>
      <color theme="1"/>
      <name val="Calibri"/>
      <family val="2"/>
      <scheme val="minor"/>
    </font>
    <font>
      <sz val="12"/>
      <color theme="1"/>
      <name val="Times New Roman"/>
      <family val="1"/>
    </font>
    <font>
      <sz val="9"/>
      <color theme="1"/>
      <name val="Calibri"/>
      <family val="2"/>
      <scheme val="minor"/>
    </font>
    <font>
      <b/>
      <i/>
      <sz val="10.5"/>
      <color theme="1"/>
      <name val="Calibri"/>
      <family val="2"/>
      <scheme val="minor"/>
    </font>
    <font>
      <u/>
      <sz val="10"/>
      <color theme="1"/>
      <name val="Calibri"/>
      <family val="2"/>
      <scheme val="minor"/>
    </font>
    <font>
      <b/>
      <sz val="18"/>
      <color theme="1"/>
      <name val="Calibri"/>
      <family val="2"/>
      <scheme val="minor"/>
    </font>
    <font>
      <b/>
      <sz val="14"/>
      <color rgb="FFFF0000"/>
      <name val="Calibri"/>
      <family val="2"/>
      <scheme val="minor"/>
    </font>
    <font>
      <b/>
      <u/>
      <sz val="12"/>
      <color theme="1"/>
      <name val="Calibri"/>
      <family val="2"/>
      <scheme val="minor"/>
    </font>
    <font>
      <b/>
      <u/>
      <sz val="12"/>
      <color rgb="FF000000"/>
      <name val="Arial"/>
      <family val="2"/>
    </font>
    <font>
      <b/>
      <sz val="11"/>
      <color theme="1"/>
      <name val="Arial"/>
      <family val="2"/>
    </font>
    <font>
      <sz val="11"/>
      <color rgb="FF00000A"/>
      <name val="Arial"/>
      <family val="2"/>
    </font>
    <font>
      <sz val="11"/>
      <color theme="1"/>
      <name val="Arial"/>
      <family val="2"/>
    </font>
    <font>
      <u/>
      <sz val="11"/>
      <color theme="1"/>
      <name val="Arial"/>
      <family val="2"/>
    </font>
    <font>
      <b/>
      <sz val="10"/>
      <color theme="1"/>
      <name val="Calibri"/>
      <family val="2"/>
      <scheme val="minor"/>
    </font>
    <font>
      <sz val="12"/>
      <color theme="1"/>
      <name val="Calibri"/>
      <family val="2"/>
      <scheme val="minor"/>
    </font>
    <font>
      <sz val="11"/>
      <color rgb="FF000000"/>
      <name val="Calibri"/>
      <family val="2"/>
      <scheme val="minor"/>
    </font>
    <font>
      <i/>
      <u/>
      <sz val="11"/>
      <color rgb="FF000000"/>
      <name val="Calibri"/>
      <family val="2"/>
      <scheme val="minor"/>
    </font>
    <font>
      <i/>
      <u/>
      <sz val="11"/>
      <color theme="1"/>
      <name val="Calibri"/>
      <family val="2"/>
      <scheme val="minor"/>
    </font>
    <font>
      <b/>
      <sz val="11"/>
      <color rgb="FF000000"/>
      <name val="Calibri"/>
      <family val="2"/>
      <scheme val="minor"/>
    </font>
    <font>
      <b/>
      <sz val="11"/>
      <color rgb="FFFF0000"/>
      <name val="Calibri"/>
      <family val="2"/>
    </font>
    <font>
      <i/>
      <u/>
      <sz val="12"/>
      <color theme="1"/>
      <name val="Arial"/>
      <family val="2"/>
    </font>
    <font>
      <sz val="11"/>
      <color rgb="FF000000"/>
      <name val="Arial"/>
      <family val="2"/>
    </font>
    <font>
      <sz val="14"/>
      <color rgb="FFFF0000"/>
      <name val="Arial"/>
      <family val="2"/>
    </font>
    <font>
      <sz val="9"/>
      <name val="Calibri"/>
      <family val="3"/>
      <charset val="134"/>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bgColor indexed="64"/>
      </patternFill>
    </fill>
    <fill>
      <patternFill patternType="solid">
        <fgColor theme="0" tint="-0.14996795556505021"/>
        <bgColor indexed="64"/>
      </patternFill>
    </fill>
    <fill>
      <patternFill patternType="solid">
        <fgColor theme="0" tint="-4.9989318521683403E-2"/>
        <bgColor indexed="64"/>
      </patternFill>
    </fill>
    <fill>
      <patternFill patternType="lightUp">
        <bgColor theme="0"/>
      </patternFill>
    </fill>
    <fill>
      <patternFill patternType="solid">
        <fgColor indexed="65"/>
        <bgColor indexed="64"/>
      </patternFill>
    </fill>
    <fill>
      <patternFill patternType="solid">
        <fgColor theme="0" tint="-0.249977111117893"/>
        <bgColor indexed="64"/>
      </patternFill>
    </fill>
    <fill>
      <patternFill patternType="solid">
        <fgColor rgb="FFFFFFFF"/>
        <bgColor indexed="64"/>
      </patternFill>
    </fill>
  </fills>
  <borders count="14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style="medium">
        <color indexed="64"/>
      </left>
      <right/>
      <top/>
      <bottom style="dotted">
        <color indexed="64"/>
      </bottom>
      <diagonal/>
    </border>
    <border>
      <left style="thin">
        <color indexed="64"/>
      </left>
      <right style="thin">
        <color indexed="64"/>
      </right>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hair">
        <color auto="1"/>
      </top>
      <bottom style="hair">
        <color auto="1"/>
      </bottom>
      <diagonal/>
    </border>
    <border>
      <left style="medium">
        <color indexed="64"/>
      </left>
      <right style="thin">
        <color indexed="64"/>
      </right>
      <top style="hair">
        <color auto="1"/>
      </top>
      <bottom style="hair">
        <color auto="1"/>
      </bottom>
      <diagonal/>
    </border>
    <border>
      <left style="thin">
        <color indexed="64"/>
      </left>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thin">
        <color indexed="64"/>
      </right>
      <top style="medium">
        <color indexed="64"/>
      </top>
      <bottom style="hair">
        <color auto="1"/>
      </bottom>
      <diagonal/>
    </border>
    <border>
      <left/>
      <right/>
      <top style="medium">
        <color indexed="64"/>
      </top>
      <bottom style="hair">
        <color auto="1"/>
      </bottom>
      <diagonal/>
    </border>
    <border>
      <left style="thin">
        <color indexed="64"/>
      </left>
      <right/>
      <top style="medium">
        <color indexed="64"/>
      </top>
      <bottom style="hair">
        <color auto="1"/>
      </bottom>
      <diagonal/>
    </border>
    <border>
      <left style="medium">
        <color indexed="64"/>
      </left>
      <right/>
      <top style="medium">
        <color indexed="64"/>
      </top>
      <bottom style="hair">
        <color auto="1"/>
      </bottom>
      <diagonal/>
    </border>
    <border>
      <left/>
      <right/>
      <top style="hair">
        <color auto="1"/>
      </top>
      <bottom style="medium">
        <color indexed="64"/>
      </bottom>
      <diagonal/>
    </border>
    <border>
      <left style="medium">
        <color indexed="64"/>
      </left>
      <right style="medium">
        <color indexed="64"/>
      </right>
      <top style="hair">
        <color auto="1"/>
      </top>
      <bottom style="medium">
        <color indexed="64"/>
      </bottom>
      <diagonal/>
    </border>
    <border>
      <left style="medium">
        <color indexed="64"/>
      </left>
      <right style="thin">
        <color indexed="64"/>
      </right>
      <top style="hair">
        <color auto="1"/>
      </top>
      <bottom style="medium">
        <color indexed="64"/>
      </bottom>
      <diagonal/>
    </border>
    <border>
      <left style="thin">
        <color indexed="64"/>
      </left>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medium">
        <color indexed="64"/>
      </left>
      <right style="medium">
        <color indexed="64"/>
      </right>
      <top style="thin">
        <color indexed="64"/>
      </top>
      <bottom/>
      <diagonal/>
    </border>
    <border>
      <left/>
      <right style="medium">
        <color indexed="64"/>
      </right>
      <top style="medium">
        <color indexed="64"/>
      </top>
      <bottom style="hair">
        <color indexed="64"/>
      </bottom>
      <diagonal/>
    </border>
    <border>
      <left/>
      <right/>
      <top style="dotted">
        <color indexed="64"/>
      </top>
      <bottom/>
      <diagonal/>
    </border>
    <border>
      <left style="medium">
        <color indexed="64"/>
      </left>
      <right style="dotted">
        <color indexed="64"/>
      </right>
      <top style="medium">
        <color indexed="64"/>
      </top>
      <bottom style="hair">
        <color indexed="64"/>
      </bottom>
      <diagonal/>
    </border>
    <border>
      <left style="medium">
        <color indexed="64"/>
      </left>
      <right style="thin">
        <color indexed="64"/>
      </right>
      <top style="dotted">
        <color indexed="64"/>
      </top>
      <bottom style="medium">
        <color indexed="64"/>
      </bottom>
      <diagonal/>
    </border>
    <border>
      <left style="medium">
        <color indexed="64"/>
      </left>
      <right/>
      <top/>
      <bottom style="hair">
        <color auto="1"/>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style="thin">
        <color theme="0"/>
      </top>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dotted">
        <color indexed="64"/>
      </right>
      <top/>
      <bottom/>
      <diagonal/>
    </border>
    <border>
      <left style="medium">
        <color indexed="64"/>
      </left>
      <right style="dotted">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dotted">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rgb="FF00000A"/>
      </left>
      <right style="medium">
        <color rgb="FF00000A"/>
      </right>
      <top style="medium">
        <color rgb="FF00000A"/>
      </top>
      <bottom/>
      <diagonal/>
    </border>
    <border>
      <left style="medium">
        <color rgb="FF00000A"/>
      </left>
      <right style="medium">
        <color rgb="FF00000A"/>
      </right>
      <top/>
      <bottom style="medium">
        <color rgb="FF00000A"/>
      </bottom>
      <diagonal/>
    </border>
    <border>
      <left/>
      <right style="medium">
        <color rgb="FF00000A"/>
      </right>
      <top style="medium">
        <color rgb="FF00000A"/>
      </top>
      <bottom/>
      <diagonal/>
    </border>
    <border>
      <left/>
      <right style="medium">
        <color rgb="FF00000A"/>
      </right>
      <top/>
      <bottom style="medium">
        <color rgb="FF00000A"/>
      </bottom>
      <diagonal/>
    </border>
    <border>
      <left style="medium">
        <color rgb="FF00000A"/>
      </left>
      <right style="medium">
        <color rgb="FF00000A"/>
      </right>
      <top/>
      <bottom/>
      <diagonal/>
    </border>
    <border>
      <left style="medium">
        <color rgb="FF00000A"/>
      </left>
      <right/>
      <top/>
      <bottom/>
      <diagonal/>
    </border>
    <border>
      <left style="medium">
        <color rgb="FF00000A"/>
      </left>
      <right/>
      <top style="medium">
        <color rgb="FF00000A"/>
      </top>
      <bottom/>
      <diagonal/>
    </border>
    <border>
      <left style="medium">
        <color indexed="64"/>
      </left>
      <right style="medium">
        <color rgb="FF00000A"/>
      </right>
      <top style="medium">
        <color indexed="64"/>
      </top>
      <bottom style="medium">
        <color indexed="64"/>
      </bottom>
      <diagonal/>
    </border>
    <border>
      <left style="medium">
        <color rgb="FF00000A"/>
      </left>
      <right style="medium">
        <color rgb="FF00000A"/>
      </right>
      <top style="medium">
        <color indexed="64"/>
      </top>
      <bottom style="medium">
        <color indexed="64"/>
      </bottom>
      <diagonal/>
    </border>
    <border>
      <left style="medium">
        <color rgb="FF00000A"/>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indexed="64"/>
      </right>
      <top style="hair">
        <color indexed="64"/>
      </top>
      <bottom style="hair">
        <color indexed="64"/>
      </bottom>
      <diagonal/>
    </border>
    <border>
      <left style="medium">
        <color rgb="FF000001"/>
      </left>
      <right/>
      <top style="medium">
        <color rgb="FF000001"/>
      </top>
      <bottom style="medium">
        <color rgb="FF000001"/>
      </bottom>
      <diagonal/>
    </border>
    <border>
      <left style="medium">
        <color rgb="FF000001"/>
      </left>
      <right style="medium">
        <color rgb="FF000001"/>
      </right>
      <top style="medium">
        <color rgb="FF000001"/>
      </top>
      <bottom style="medium">
        <color rgb="FF000001"/>
      </bottom>
      <diagonal/>
    </border>
    <border>
      <left style="medium">
        <color rgb="FF000001"/>
      </left>
      <right/>
      <top style="medium">
        <color rgb="FF000001"/>
      </top>
      <bottom/>
      <diagonal/>
    </border>
    <border>
      <left style="medium">
        <color rgb="FF000001"/>
      </left>
      <right/>
      <top/>
      <bottom style="medium">
        <color rgb="FF000001"/>
      </bottom>
      <diagonal/>
    </border>
    <border>
      <left style="medium">
        <color rgb="FF000001"/>
      </left>
      <right style="medium">
        <color rgb="FF000001"/>
      </right>
      <top style="medium">
        <color rgb="FF000001"/>
      </top>
      <bottom/>
      <diagonal/>
    </border>
    <border>
      <left style="medium">
        <color rgb="FF000001"/>
      </left>
      <right style="medium">
        <color rgb="FF000001"/>
      </right>
      <top/>
      <bottom style="medium">
        <color rgb="FF000001"/>
      </bottom>
      <diagonal/>
    </border>
    <border>
      <left style="medium">
        <color indexed="64"/>
      </left>
      <right style="medium">
        <color rgb="FF000001"/>
      </right>
      <top style="medium">
        <color indexed="64"/>
      </top>
      <bottom style="medium">
        <color indexed="64"/>
      </bottom>
      <diagonal/>
    </border>
    <border>
      <left style="medium">
        <color rgb="FF000001"/>
      </left>
      <right style="medium">
        <color indexed="64"/>
      </right>
      <top style="medium">
        <color indexed="64"/>
      </top>
      <bottom style="medium">
        <color indexed="64"/>
      </bottom>
      <diagonal/>
    </border>
    <border>
      <left style="medium">
        <color indexed="64"/>
      </left>
      <right/>
      <top style="medium">
        <color indexed="64"/>
      </top>
      <bottom style="medium">
        <color rgb="FF000001"/>
      </bottom>
      <diagonal/>
    </border>
    <border>
      <left style="medium">
        <color rgb="FF000001"/>
      </left>
      <right style="medium">
        <color indexed="64"/>
      </right>
      <top style="medium">
        <color indexed="64"/>
      </top>
      <bottom style="medium">
        <color rgb="FF000001"/>
      </bottom>
      <diagonal/>
    </border>
    <border>
      <left style="medium">
        <color indexed="64"/>
      </left>
      <right style="medium">
        <color rgb="FF000001"/>
      </right>
      <top style="medium">
        <color rgb="FF000001"/>
      </top>
      <bottom style="medium">
        <color indexed="64"/>
      </bottom>
      <diagonal/>
    </border>
    <border>
      <left style="medium">
        <color rgb="FF000001"/>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hair">
        <color auto="1"/>
      </bottom>
      <diagonal/>
    </border>
    <border>
      <left style="dotted">
        <color indexed="64"/>
      </left>
      <right/>
      <top style="dotted">
        <color indexed="64"/>
      </top>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s>
  <cellStyleXfs count="3">
    <xf numFmtId="0" fontId="0" fillId="0" borderId="0"/>
    <xf numFmtId="0" fontId="14" fillId="0" borderId="0"/>
    <xf numFmtId="0" fontId="15" fillId="0" borderId="0"/>
  </cellStyleXfs>
  <cellXfs count="584">
    <xf numFmtId="0" fontId="0" fillId="0" borderId="0" xfId="0"/>
    <xf numFmtId="0" fontId="0" fillId="2" borderId="0" xfId="0" applyFill="1"/>
    <xf numFmtId="49" fontId="2" fillId="2" borderId="0" xfId="0" applyNumberFormat="1" applyFont="1" applyFill="1" applyAlignment="1">
      <alignment vertical="center" wrapText="1"/>
    </xf>
    <xf numFmtId="49" fontId="3" fillId="2" borderId="0" xfId="0" applyNumberFormat="1" applyFont="1" applyFill="1"/>
    <xf numFmtId="49" fontId="0" fillId="2" borderId="0" xfId="0" applyNumberFormat="1" applyFill="1"/>
    <xf numFmtId="0" fontId="4" fillId="2" borderId="5" xfId="0" applyFont="1" applyFill="1" applyBorder="1" applyAlignment="1">
      <alignment vertical="center"/>
    </xf>
    <xf numFmtId="0" fontId="0" fillId="2" borderId="0" xfId="0" applyFill="1" applyAlignment="1">
      <alignment vertical="top"/>
    </xf>
    <xf numFmtId="0" fontId="2" fillId="2" borderId="0" xfId="0" applyFont="1" applyFill="1" applyAlignment="1">
      <alignment vertical="center" wrapText="1"/>
    </xf>
    <xf numFmtId="0" fontId="12" fillId="2" borderId="0" xfId="0" applyFont="1" applyFill="1"/>
    <xf numFmtId="0" fontId="17" fillId="2" borderId="0" xfId="2" applyFont="1" applyFill="1"/>
    <xf numFmtId="0" fontId="18" fillId="2" borderId="0" xfId="2" applyFont="1" applyFill="1"/>
    <xf numFmtId="0" fontId="18" fillId="2" borderId="0" xfId="2" applyFont="1" applyFill="1" applyAlignment="1">
      <alignment wrapText="1"/>
    </xf>
    <xf numFmtId="0" fontId="18" fillId="2" borderId="0" xfId="2" quotePrefix="1" applyFont="1" applyFill="1" applyAlignment="1">
      <alignment wrapText="1"/>
    </xf>
    <xf numFmtId="0" fontId="8" fillId="2" borderId="0" xfId="2" applyFont="1" applyFill="1" applyAlignment="1">
      <alignment wrapText="1"/>
    </xf>
    <xf numFmtId="0" fontId="3" fillId="2" borderId="0" xfId="0" applyFont="1" applyFill="1"/>
    <xf numFmtId="0" fontId="8" fillId="12" borderId="67" xfId="2" applyFont="1" applyFill="1" applyBorder="1" applyAlignment="1">
      <alignment horizontal="left" vertical="center" wrapText="1" indent="1"/>
    </xf>
    <xf numFmtId="0" fontId="8" fillId="11" borderId="67" xfId="2" applyFont="1" applyFill="1" applyBorder="1" applyAlignment="1">
      <alignment horizontal="left" vertical="center" wrapText="1" indent="1"/>
    </xf>
    <xf numFmtId="0" fontId="8" fillId="11" borderId="67" xfId="2" quotePrefix="1" applyFont="1" applyFill="1" applyBorder="1" applyAlignment="1">
      <alignment horizontal="left" vertical="center" wrapText="1" indent="1"/>
    </xf>
    <xf numFmtId="0" fontId="3" fillId="11" borderId="67" xfId="0" applyFont="1" applyFill="1" applyBorder="1" applyAlignment="1">
      <alignment horizontal="left" vertical="center" wrapText="1" indent="1"/>
    </xf>
    <xf numFmtId="0" fontId="8" fillId="6" borderId="67" xfId="2" quotePrefix="1" applyFont="1" applyFill="1" applyBorder="1" applyAlignment="1">
      <alignment horizontal="left" vertical="center" wrapText="1" indent="1"/>
    </xf>
    <xf numFmtId="0" fontId="1" fillId="2" borderId="0" xfId="0" applyFont="1" applyFill="1" applyAlignment="1">
      <alignment vertical="center" wrapText="1"/>
    </xf>
    <xf numFmtId="0" fontId="0" fillId="2" borderId="0" xfId="0" applyFill="1" applyAlignment="1">
      <alignment vertical="center"/>
    </xf>
    <xf numFmtId="0" fontId="5" fillId="2" borderId="0" xfId="0" applyFont="1" applyFill="1" applyAlignment="1">
      <alignment vertical="center" wrapText="1"/>
    </xf>
    <xf numFmtId="0" fontId="7"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horizontal="center"/>
    </xf>
    <xf numFmtId="0" fontId="18" fillId="2" borderId="0" xfId="0" applyFont="1" applyFill="1"/>
    <xf numFmtId="0" fontId="20" fillId="2" borderId="0" xfId="0" applyFont="1" applyFill="1"/>
    <xf numFmtId="0" fontId="22" fillId="2" borderId="0" xfId="0" applyFont="1" applyFill="1" applyAlignment="1">
      <alignment vertical="center" wrapText="1"/>
    </xf>
    <xf numFmtId="0" fontId="25" fillId="2" borderId="0" xfId="0" applyFont="1" applyFill="1" applyAlignment="1">
      <alignment vertical="center"/>
    </xf>
    <xf numFmtId="0" fontId="0" fillId="2" borderId="0" xfId="0" applyFill="1" applyAlignment="1">
      <alignment wrapText="1"/>
    </xf>
    <xf numFmtId="0" fontId="5" fillId="7" borderId="20" xfId="0" applyFont="1" applyFill="1" applyBorder="1" applyAlignment="1" applyProtection="1">
      <alignment horizontal="center" vertical="center" wrapText="1"/>
      <protection locked="0"/>
    </xf>
    <xf numFmtId="0" fontId="5" fillId="7" borderId="65" xfId="0" applyFont="1" applyFill="1" applyBorder="1" applyAlignment="1" applyProtection="1">
      <alignment horizontal="center" vertical="center" wrapText="1"/>
      <protection locked="0"/>
    </xf>
    <xf numFmtId="0" fontId="0" fillId="2" borderId="0" xfId="0" applyFill="1" applyAlignment="1">
      <alignment horizontal="left" vertical="center"/>
    </xf>
    <xf numFmtId="0" fontId="8" fillId="19" borderId="88" xfId="2" applyFont="1" applyFill="1" applyBorder="1" applyAlignment="1">
      <alignment horizontal="left" vertical="center" wrapText="1" indent="1"/>
    </xf>
    <xf numFmtId="0" fontId="31" fillId="0" borderId="4" xfId="0" applyFont="1" applyBorder="1" applyAlignment="1">
      <alignment vertical="top"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64" xfId="0" applyFont="1" applyBorder="1" applyAlignment="1">
      <alignment horizontal="justify" vertical="center" wrapText="1"/>
    </xf>
    <xf numFmtId="0" fontId="31" fillId="0" borderId="64" xfId="0" applyFont="1" applyBorder="1" applyAlignment="1">
      <alignment vertical="top" wrapText="1"/>
    </xf>
    <xf numFmtId="49" fontId="0" fillId="0" borderId="0" xfId="0" applyNumberFormat="1"/>
    <xf numFmtId="0" fontId="1" fillId="0" borderId="2" xfId="0" applyFont="1" applyBorder="1" applyAlignment="1">
      <alignment horizontal="left" vertical="center" wrapText="1"/>
    </xf>
    <xf numFmtId="0" fontId="1" fillId="0" borderId="64"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0" fillId="2" borderId="0" xfId="0" applyNumberFormat="1" applyFill="1"/>
    <xf numFmtId="0" fontId="3" fillId="3" borderId="45"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3" xfId="0" applyFont="1" applyFill="1" applyBorder="1" applyAlignment="1">
      <alignment horizontal="center" vertical="center"/>
    </xf>
    <xf numFmtId="165" fontId="3" fillId="3" borderId="43" xfId="0" applyNumberFormat="1" applyFont="1" applyFill="1" applyBorder="1" applyAlignment="1">
      <alignment horizontal="center" vertical="center"/>
    </xf>
    <xf numFmtId="165" fontId="3" fillId="3" borderId="41" xfId="0" applyNumberFormat="1" applyFont="1" applyFill="1" applyBorder="1" applyAlignment="1">
      <alignment horizontal="center" vertical="center"/>
    </xf>
    <xf numFmtId="0" fontId="3" fillId="3" borderId="62" xfId="0" applyFont="1" applyFill="1" applyBorder="1" applyAlignment="1">
      <alignment horizontal="center" vertical="center"/>
    </xf>
    <xf numFmtId="49" fontId="29" fillId="11" borderId="9" xfId="0" applyNumberFormat="1" applyFont="1" applyFill="1" applyBorder="1"/>
    <xf numFmtId="49" fontId="3" fillId="11" borderId="12" xfId="0" applyNumberFormat="1" applyFont="1" applyFill="1" applyBorder="1"/>
    <xf numFmtId="49" fontId="0" fillId="11" borderId="12" xfId="0" applyNumberFormat="1" applyFill="1" applyBorder="1"/>
    <xf numFmtId="49" fontId="0" fillId="11" borderId="3" xfId="0" applyNumberFormat="1" applyFill="1" applyBorder="1"/>
    <xf numFmtId="0" fontId="2" fillId="3" borderId="1" xfId="0" applyFont="1" applyFill="1" applyBorder="1" applyAlignment="1">
      <alignment horizontal="center" vertical="center" wrapText="1"/>
    </xf>
    <xf numFmtId="0" fontId="5" fillId="0" borderId="71" xfId="0" applyFont="1" applyBorder="1" applyAlignment="1">
      <alignment horizontal="center" vertical="center"/>
    </xf>
    <xf numFmtId="0" fontId="9" fillId="5" borderId="64" xfId="0" applyFont="1" applyFill="1" applyBorder="1" applyAlignment="1">
      <alignment horizontal="center" vertical="center"/>
    </xf>
    <xf numFmtId="0" fontId="0" fillId="3" borderId="12" xfId="0" applyFill="1" applyBorder="1"/>
    <xf numFmtId="1" fontId="3" fillId="5" borderId="64" xfId="0" applyNumberFormat="1" applyFont="1" applyFill="1" applyBorder="1" applyAlignment="1">
      <alignment horizontal="center" vertical="center"/>
    </xf>
    <xf numFmtId="0" fontId="3" fillId="3" borderId="64" xfId="0" applyFont="1" applyFill="1" applyBorder="1" applyAlignment="1">
      <alignment horizontal="center" vertical="center"/>
    </xf>
    <xf numFmtId="0" fontId="0" fillId="3" borderId="11" xfId="0" applyFill="1" applyBorder="1"/>
    <xf numFmtId="0" fontId="0" fillId="3" borderId="4" xfId="0" applyFill="1" applyBorder="1"/>
    <xf numFmtId="0" fontId="13" fillId="2" borderId="0" xfId="0" applyFont="1" applyFill="1"/>
    <xf numFmtId="0" fontId="2" fillId="3" borderId="9" xfId="0" applyFont="1" applyFill="1" applyBorder="1" applyAlignment="1">
      <alignment horizontal="center" vertical="center" wrapText="1"/>
    </xf>
    <xf numFmtId="0" fontId="7" fillId="3" borderId="9" xfId="0" applyFont="1" applyFill="1" applyBorder="1" applyAlignment="1">
      <alignment horizontal="center" vertical="center"/>
    </xf>
    <xf numFmtId="0" fontId="9" fillId="5" borderId="2" xfId="0" applyFont="1" applyFill="1" applyBorder="1" applyAlignment="1">
      <alignment horizontal="center" vertical="center"/>
    </xf>
    <xf numFmtId="0" fontId="7" fillId="5" borderId="12" xfId="0" applyFont="1" applyFill="1" applyBorder="1" applyAlignment="1">
      <alignment horizontal="center" vertical="center"/>
    </xf>
    <xf numFmtId="0" fontId="0" fillId="3" borderId="10" xfId="0" applyFill="1" applyBorder="1"/>
    <xf numFmtId="0" fontId="0" fillId="3" borderId="61" xfId="0" applyFill="1" applyBorder="1"/>
    <xf numFmtId="0" fontId="2" fillId="3" borderId="6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7" fillId="5" borderId="9" xfId="0" applyFont="1" applyFill="1" applyBorder="1" applyAlignment="1">
      <alignment horizontal="center" vertical="center"/>
    </xf>
    <xf numFmtId="49" fontId="28" fillId="11" borderId="10" xfId="0" applyNumberFormat="1" applyFont="1" applyFill="1" applyBorder="1"/>
    <xf numFmtId="49" fontId="28" fillId="11" borderId="11" xfId="0" applyNumberFormat="1" applyFont="1" applyFill="1" applyBorder="1"/>
    <xf numFmtId="49" fontId="28" fillId="11" borderId="4" xfId="0" applyNumberFormat="1" applyFont="1" applyFill="1" applyBorder="1"/>
    <xf numFmtId="49" fontId="28" fillId="2" borderId="0" xfId="0" applyNumberFormat="1" applyFont="1" applyFill="1"/>
    <xf numFmtId="49" fontId="3" fillId="2" borderId="0" xfId="0" applyNumberFormat="1" applyFont="1" applyFill="1" applyAlignment="1">
      <alignment horizontal="left" wrapText="1"/>
    </xf>
    <xf numFmtId="0" fontId="2" fillId="3" borderId="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0" fillId="2" borderId="12" xfId="0" applyFill="1" applyBorder="1"/>
    <xf numFmtId="0" fontId="3" fillId="2" borderId="12" xfId="0" applyFont="1" applyFill="1" applyBorder="1"/>
    <xf numFmtId="0" fontId="3" fillId="2" borderId="24" xfId="0" applyFont="1" applyFill="1" applyBorder="1"/>
    <xf numFmtId="0" fontId="3" fillId="2" borderId="0" xfId="0" applyFont="1" applyFill="1" applyAlignment="1">
      <alignment horizontal="left"/>
    </xf>
    <xf numFmtId="0" fontId="7" fillId="5" borderId="1" xfId="0" applyFont="1" applyFill="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5" xfId="0" applyFont="1" applyBorder="1" applyAlignment="1">
      <alignment horizontal="center" vertical="center"/>
    </xf>
    <xf numFmtId="0" fontId="5" fillId="18" borderId="35" xfId="0" applyFont="1" applyFill="1" applyBorder="1" applyAlignment="1">
      <alignment horizontal="center" vertical="center"/>
    </xf>
    <xf numFmtId="0" fontId="5" fillId="3" borderId="65" xfId="0" applyFont="1" applyFill="1" applyBorder="1" applyAlignment="1">
      <alignment horizontal="center" vertical="center" wrapText="1"/>
    </xf>
    <xf numFmtId="0" fontId="0" fillId="3" borderId="66" xfId="0" applyFill="1" applyBorder="1"/>
    <xf numFmtId="0" fontId="3" fillId="2" borderId="0" xfId="0" applyFont="1" applyFill="1" applyAlignment="1">
      <alignment horizontal="center" vertical="center"/>
    </xf>
    <xf numFmtId="1" fontId="3" fillId="2" borderId="0" xfId="0" applyNumberFormat="1" applyFont="1" applyFill="1" applyAlignment="1">
      <alignment horizontal="center" vertical="center"/>
    </xf>
    <xf numFmtId="0" fontId="3" fillId="2" borderId="0" xfId="0" applyFont="1" applyFill="1" applyAlignment="1">
      <alignment horizontal="left" vertical="center"/>
    </xf>
    <xf numFmtId="49" fontId="4" fillId="2" borderId="0" xfId="0" applyNumberFormat="1" applyFont="1" applyFill="1" applyAlignment="1">
      <alignment vertical="center"/>
    </xf>
    <xf numFmtId="0" fontId="5" fillId="18" borderId="30" xfId="0" applyFont="1" applyFill="1" applyBorder="1" applyAlignment="1">
      <alignment horizontal="center" vertical="center"/>
    </xf>
    <xf numFmtId="49" fontId="28" fillId="9" borderId="11" xfId="0" applyNumberFormat="1" applyFont="1" applyFill="1" applyBorder="1" applyAlignment="1">
      <alignment vertical="center"/>
    </xf>
    <xf numFmtId="49" fontId="28" fillId="9" borderId="4" xfId="0" applyNumberFormat="1" applyFont="1" applyFill="1" applyBorder="1" applyAlignment="1">
      <alignment vertical="center"/>
    </xf>
    <xf numFmtId="0" fontId="5" fillId="17" borderId="51" xfId="0" applyFont="1" applyFill="1" applyBorder="1" applyAlignment="1">
      <alignment horizontal="center" vertical="center" wrapText="1"/>
    </xf>
    <xf numFmtId="0" fontId="5" fillId="17" borderId="20" xfId="0" applyFont="1" applyFill="1" applyBorder="1" applyAlignment="1">
      <alignment horizontal="center" vertical="center" wrapText="1"/>
    </xf>
    <xf numFmtId="166" fontId="3" fillId="6" borderId="64" xfId="0" applyNumberFormat="1" applyFont="1" applyFill="1" applyBorder="1" applyAlignment="1">
      <alignment horizontal="center" vertical="center"/>
    </xf>
    <xf numFmtId="166" fontId="3" fillId="6" borderId="66" xfId="0" applyNumberFormat="1" applyFont="1" applyFill="1" applyBorder="1" applyAlignment="1">
      <alignment horizontal="center" vertical="center"/>
    </xf>
    <xf numFmtId="0" fontId="4" fillId="2" borderId="0" xfId="0" applyFont="1" applyFill="1" applyAlignment="1">
      <alignment horizontal="left" vertical="center"/>
    </xf>
    <xf numFmtId="1" fontId="0" fillId="2" borderId="0" xfId="0" applyNumberFormat="1" applyFill="1"/>
    <xf numFmtId="9" fontId="0" fillId="2" borderId="0" xfId="0" applyNumberFormat="1" applyFill="1"/>
    <xf numFmtId="165" fontId="0" fillId="2" borderId="0" xfId="0" applyNumberFormat="1" applyFill="1"/>
    <xf numFmtId="0" fontId="20" fillId="2" borderId="0" xfId="0" applyFont="1" applyFill="1" applyProtection="1">
      <protection hidden="1"/>
    </xf>
    <xf numFmtId="0" fontId="19" fillId="2" borderId="0" xfId="0" applyFont="1" applyFill="1" applyAlignment="1" applyProtection="1">
      <alignment horizontal="center" vertical="center"/>
      <protection hidden="1"/>
    </xf>
    <xf numFmtId="0" fontId="19" fillId="2" borderId="0" xfId="0" applyFont="1" applyFill="1" applyAlignment="1" applyProtection="1">
      <alignment horizontal="center"/>
      <protection hidden="1"/>
    </xf>
    <xf numFmtId="0" fontId="20" fillId="2" borderId="0" xfId="0" applyFont="1" applyFill="1" applyAlignment="1" applyProtection="1">
      <alignment vertical="top"/>
      <protection hidden="1"/>
    </xf>
    <xf numFmtId="49" fontId="19" fillId="2" borderId="0" xfId="0" applyNumberFormat="1" applyFont="1" applyFill="1" applyProtection="1">
      <protection hidden="1"/>
    </xf>
    <xf numFmtId="0" fontId="33" fillId="2" borderId="0" xfId="0" applyFont="1" applyFill="1" applyAlignment="1">
      <alignment vertical="center" wrapText="1"/>
    </xf>
    <xf numFmtId="166" fontId="3" fillId="5" borderId="16"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166" fontId="2" fillId="2" borderId="55" xfId="0" applyNumberFormat="1" applyFont="1" applyFill="1" applyBorder="1" applyAlignment="1">
      <alignment horizontal="center" vertical="center" wrapText="1"/>
    </xf>
    <xf numFmtId="166" fontId="2" fillId="2" borderId="20" xfId="0" applyNumberFormat="1" applyFont="1" applyFill="1" applyBorder="1" applyAlignment="1">
      <alignment horizontal="center" vertical="center" wrapText="1"/>
    </xf>
    <xf numFmtId="166" fontId="2" fillId="2" borderId="44" xfId="0" applyNumberFormat="1" applyFont="1" applyFill="1" applyBorder="1" applyAlignment="1">
      <alignment horizontal="center" vertical="center" wrapText="1"/>
    </xf>
    <xf numFmtId="166" fontId="2" fillId="2" borderId="58" xfId="0" applyNumberFormat="1" applyFont="1" applyFill="1" applyBorder="1" applyAlignment="1">
      <alignment horizontal="center" vertical="center" wrapText="1"/>
    </xf>
    <xf numFmtId="166" fontId="2" fillId="2" borderId="60" xfId="0" applyNumberFormat="1" applyFont="1" applyFill="1" applyBorder="1" applyAlignment="1">
      <alignment horizontal="center" vertical="center" wrapText="1"/>
    </xf>
    <xf numFmtId="166" fontId="2" fillId="2" borderId="73" xfId="0" applyNumberFormat="1" applyFont="1" applyFill="1" applyBorder="1" applyAlignment="1">
      <alignment horizontal="center" vertical="center" wrapText="1"/>
    </xf>
    <xf numFmtId="0" fontId="37" fillId="2" borderId="0" xfId="0" applyFont="1" applyFill="1"/>
    <xf numFmtId="0" fontId="3" fillId="2" borderId="23" xfId="0" applyFont="1" applyFill="1" applyBorder="1" applyAlignment="1">
      <alignment vertical="center"/>
    </xf>
    <xf numFmtId="0" fontId="0" fillId="2" borderId="24" xfId="0" applyFill="1" applyBorder="1"/>
    <xf numFmtId="0" fontId="0" fillId="2" borderId="25" xfId="0" applyFill="1" applyBorder="1"/>
    <xf numFmtId="0" fontId="38" fillId="2" borderId="0" xfId="0" applyFont="1" applyFill="1" applyAlignment="1">
      <alignment vertical="center"/>
    </xf>
    <xf numFmtId="0" fontId="39" fillId="2" borderId="0" xfId="0" applyFont="1" applyFill="1" applyAlignment="1">
      <alignment vertical="center"/>
    </xf>
    <xf numFmtId="0" fontId="40" fillId="2" borderId="0" xfId="0" applyFont="1" applyFill="1" applyAlignment="1">
      <alignment horizontal="justify" vertical="center"/>
    </xf>
    <xf numFmtId="0" fontId="41" fillId="2" borderId="0" xfId="0" applyFont="1" applyFill="1" applyAlignment="1">
      <alignment vertical="center"/>
    </xf>
    <xf numFmtId="0" fontId="41" fillId="2" borderId="0" xfId="0" applyFont="1" applyFill="1" applyAlignment="1">
      <alignment horizontal="justify" vertical="center"/>
    </xf>
    <xf numFmtId="0" fontId="42" fillId="0" borderId="0" xfId="0" applyFont="1" applyAlignment="1">
      <alignment vertical="center"/>
    </xf>
    <xf numFmtId="0" fontId="27" fillId="2" borderId="0" xfId="0" applyFont="1" applyFill="1" applyAlignment="1">
      <alignment vertical="center" wrapText="1"/>
    </xf>
    <xf numFmtId="0" fontId="28" fillId="2" borderId="0" xfId="0" applyFont="1" applyFill="1" applyAlignment="1">
      <alignment vertical="center" wrapText="1"/>
    </xf>
    <xf numFmtId="0" fontId="0" fillId="2" borderId="0" xfId="0" applyFill="1" applyAlignment="1">
      <alignment vertical="center" wrapText="1"/>
    </xf>
    <xf numFmtId="0" fontId="30" fillId="2" borderId="0" xfId="0" applyFont="1" applyFill="1" applyAlignment="1">
      <alignment vertical="center" wrapText="1"/>
    </xf>
    <xf numFmtId="0" fontId="31" fillId="2" borderId="116" xfId="0" applyFont="1" applyFill="1" applyBorder="1" applyAlignment="1">
      <alignment vertical="center" wrapText="1"/>
    </xf>
    <xf numFmtId="0" fontId="31" fillId="2" borderId="0" xfId="0" applyFont="1" applyFill="1" applyAlignment="1">
      <alignment vertical="center" wrapText="1"/>
    </xf>
    <xf numFmtId="0" fontId="0" fillId="2" borderId="0" xfId="0" applyFill="1" applyAlignment="1">
      <alignment horizontal="left" vertical="center" wrapText="1"/>
    </xf>
    <xf numFmtId="0" fontId="3" fillId="2" borderId="64" xfId="0" applyFont="1" applyFill="1" applyBorder="1" applyAlignment="1">
      <alignment vertical="center"/>
    </xf>
    <xf numFmtId="0" fontId="45" fillId="2" borderId="2" xfId="0" applyFont="1" applyFill="1" applyBorder="1" applyAlignment="1">
      <alignment vertical="top" wrapText="1"/>
    </xf>
    <xf numFmtId="0" fontId="45" fillId="2" borderId="0" xfId="0" applyFont="1" applyFill="1" applyAlignment="1">
      <alignment vertical="top" wrapText="1"/>
    </xf>
    <xf numFmtId="0" fontId="45" fillId="2" borderId="0" xfId="0" applyFont="1" applyFill="1" applyAlignment="1">
      <alignment horizontal="justify" vertical="center"/>
    </xf>
    <xf numFmtId="0" fontId="46" fillId="2" borderId="0" xfId="0" applyFont="1" applyFill="1" applyAlignment="1">
      <alignment vertical="center"/>
    </xf>
    <xf numFmtId="0" fontId="45" fillId="2" borderId="0" xfId="0" applyFont="1" applyFill="1" applyAlignment="1">
      <alignment vertical="center"/>
    </xf>
    <xf numFmtId="0" fontId="45" fillId="2" borderId="121" xfId="0" applyFont="1" applyFill="1" applyBorder="1" applyAlignment="1">
      <alignment vertical="center" wrapText="1"/>
    </xf>
    <xf numFmtId="0" fontId="0" fillId="2" borderId="122" xfId="0" applyFill="1" applyBorder="1" applyAlignment="1">
      <alignment vertical="center" wrapText="1"/>
    </xf>
    <xf numFmtId="0" fontId="45" fillId="2" borderId="122" xfId="0" applyFont="1" applyFill="1" applyBorder="1" applyAlignment="1">
      <alignment vertical="center" wrapText="1"/>
    </xf>
    <xf numFmtId="0" fontId="45" fillId="2" borderId="123" xfId="0" applyFont="1" applyFill="1" applyBorder="1" applyAlignment="1">
      <alignment vertical="center" wrapText="1"/>
    </xf>
    <xf numFmtId="0" fontId="45" fillId="2" borderId="124" xfId="0" applyFont="1" applyFill="1" applyBorder="1" applyAlignment="1">
      <alignment vertical="center" wrapText="1"/>
    </xf>
    <xf numFmtId="0" fontId="47" fillId="2" borderId="0" xfId="0" applyFont="1" applyFill="1" applyAlignment="1">
      <alignment vertical="center"/>
    </xf>
    <xf numFmtId="0" fontId="0" fillId="2" borderId="121" xfId="0" applyFill="1" applyBorder="1" applyAlignment="1">
      <alignment vertical="center" wrapText="1"/>
    </xf>
    <xf numFmtId="0" fontId="0" fillId="2" borderId="123" xfId="0" applyFill="1" applyBorder="1" applyAlignment="1">
      <alignment vertical="center" wrapText="1"/>
    </xf>
    <xf numFmtId="0" fontId="0" fillId="2" borderId="124" xfId="0" applyFill="1" applyBorder="1" applyAlignment="1">
      <alignment vertical="center" wrapText="1"/>
    </xf>
    <xf numFmtId="0" fontId="48" fillId="0" borderId="117" xfId="0" applyFont="1" applyBorder="1" applyAlignment="1">
      <alignment vertical="center" wrapText="1"/>
    </xf>
    <xf numFmtId="0" fontId="45" fillId="0" borderId="64" xfId="0" applyFont="1" applyBorder="1" applyAlignment="1">
      <alignment vertical="center" wrapText="1"/>
    </xf>
    <xf numFmtId="0" fontId="48" fillId="0" borderId="64" xfId="0" applyFont="1" applyBorder="1" applyAlignment="1">
      <alignment vertical="center" wrapText="1"/>
    </xf>
    <xf numFmtId="0" fontId="45" fillId="0" borderId="114" xfId="0" applyFont="1" applyBorder="1" applyAlignment="1">
      <alignment vertical="center" wrapText="1"/>
    </xf>
    <xf numFmtId="0" fontId="48" fillId="0" borderId="112" xfId="0" applyFont="1" applyBorder="1" applyAlignment="1">
      <alignment vertical="center" wrapText="1"/>
    </xf>
    <xf numFmtId="0" fontId="48" fillId="0" borderId="111" xfId="0" applyFont="1" applyBorder="1" applyAlignment="1">
      <alignment vertical="center" wrapText="1"/>
    </xf>
    <xf numFmtId="0" fontId="45" fillId="0" borderId="111" xfId="0" applyFont="1" applyBorder="1" applyAlignment="1">
      <alignment vertical="center" wrapText="1"/>
    </xf>
    <xf numFmtId="0" fontId="45" fillId="0" borderId="117" xfId="0" applyFont="1" applyBorder="1" applyAlignment="1">
      <alignment vertical="center" wrapText="1"/>
    </xf>
    <xf numFmtId="0" fontId="45" fillId="0" borderId="64" xfId="0" applyFont="1" applyBorder="1" applyAlignment="1">
      <alignment horizontal="center" vertical="center" wrapText="1"/>
    </xf>
    <xf numFmtId="0" fontId="0" fillId="0" borderId="117" xfId="0" applyBorder="1" applyAlignment="1">
      <alignment vertical="center" wrapText="1"/>
    </xf>
    <xf numFmtId="0" fontId="0" fillId="0" borderId="60" xfId="0" applyBorder="1" applyAlignment="1">
      <alignment vertical="center" wrapText="1"/>
    </xf>
    <xf numFmtId="0" fontId="45" fillId="0" borderId="114" xfId="0" applyFont="1" applyBorder="1" applyAlignment="1">
      <alignment horizontal="center" vertical="center" wrapText="1"/>
    </xf>
    <xf numFmtId="0" fontId="0" fillId="0" borderId="111" xfId="0" applyBorder="1" applyAlignment="1">
      <alignment vertical="center" wrapText="1"/>
    </xf>
    <xf numFmtId="0" fontId="45" fillId="0" borderId="111" xfId="0" applyFont="1" applyBorder="1" applyAlignment="1">
      <alignment horizontal="center" vertical="center" wrapText="1"/>
    </xf>
    <xf numFmtId="0" fontId="48" fillId="0" borderId="118" xfId="0" applyFont="1" applyBorder="1" applyAlignment="1">
      <alignment vertical="center" wrapText="1"/>
    </xf>
    <xf numFmtId="0" fontId="45" fillId="0" borderId="119" xfId="0" applyFont="1" applyBorder="1" applyAlignment="1">
      <alignment vertical="center" wrapText="1"/>
    </xf>
    <xf numFmtId="0" fontId="45" fillId="0" borderId="120" xfId="0" applyFont="1" applyBorder="1" applyAlignment="1">
      <alignment horizontal="center" vertical="center" wrapText="1"/>
    </xf>
    <xf numFmtId="0" fontId="45" fillId="0" borderId="115" xfId="0" applyFont="1" applyBorder="1" applyAlignment="1">
      <alignment horizontal="center" vertical="center" wrapText="1"/>
    </xf>
    <xf numFmtId="166" fontId="3" fillId="2" borderId="55" xfId="0" applyNumberFormat="1" applyFont="1" applyFill="1" applyBorder="1" applyAlignment="1">
      <alignment horizontal="center" vertical="center" wrapText="1"/>
    </xf>
    <xf numFmtId="166" fontId="3" fillId="2" borderId="20" xfId="0" applyNumberFormat="1" applyFont="1" applyFill="1" applyBorder="1" applyAlignment="1">
      <alignment horizontal="center" vertical="center" wrapText="1"/>
    </xf>
    <xf numFmtId="166" fontId="3" fillId="2" borderId="44" xfId="0" applyNumberFormat="1" applyFont="1" applyFill="1" applyBorder="1" applyAlignment="1">
      <alignment horizontal="center" vertical="center" wrapText="1"/>
    </xf>
    <xf numFmtId="166" fontId="3" fillId="2" borderId="58" xfId="0" applyNumberFormat="1" applyFont="1" applyFill="1" applyBorder="1" applyAlignment="1">
      <alignment horizontal="center" vertical="center" wrapText="1"/>
    </xf>
    <xf numFmtId="166" fontId="3" fillId="2" borderId="60" xfId="0" applyNumberFormat="1" applyFont="1" applyFill="1" applyBorder="1" applyAlignment="1">
      <alignment horizontal="center" vertical="center" wrapText="1"/>
    </xf>
    <xf numFmtId="166" fontId="3" fillId="2" borderId="73" xfId="0" applyNumberFormat="1" applyFont="1" applyFill="1" applyBorder="1" applyAlignment="1">
      <alignment horizontal="center" vertical="center" wrapText="1"/>
    </xf>
    <xf numFmtId="0" fontId="3" fillId="2" borderId="0" xfId="0" applyFont="1" applyFill="1" applyAlignment="1">
      <alignment horizontal="center" wrapText="1"/>
    </xf>
    <xf numFmtId="0" fontId="3" fillId="2" borderId="64" xfId="0" applyFont="1" applyFill="1" applyBorder="1" applyAlignment="1">
      <alignment vertical="center" wrapText="1"/>
    </xf>
    <xf numFmtId="0" fontId="50" fillId="2" borderId="0" xfId="0" applyFont="1" applyFill="1" applyAlignment="1">
      <alignment vertical="center"/>
    </xf>
    <xf numFmtId="0" fontId="41" fillId="2" borderId="126" xfId="0" applyFont="1" applyFill="1" applyBorder="1" applyAlignment="1">
      <alignment vertical="center" wrapText="1"/>
    </xf>
    <xf numFmtId="0" fontId="41" fillId="2" borderId="127" xfId="0" applyFont="1" applyFill="1" applyBorder="1" applyAlignment="1">
      <alignment vertical="center" wrapText="1"/>
    </xf>
    <xf numFmtId="0" fontId="51" fillId="2" borderId="132" xfId="0" applyFont="1" applyFill="1" applyBorder="1" applyAlignment="1">
      <alignment vertical="center" wrapText="1"/>
    </xf>
    <xf numFmtId="0" fontId="41" fillId="2" borderId="133" xfId="0" applyFont="1" applyFill="1" applyBorder="1" applyAlignment="1">
      <alignment vertical="center" wrapText="1"/>
    </xf>
    <xf numFmtId="0" fontId="51" fillId="2" borderId="129" xfId="0" applyFont="1" applyFill="1" applyBorder="1" applyAlignment="1">
      <alignment vertical="center" wrapText="1"/>
    </xf>
    <xf numFmtId="0" fontId="51" fillId="2" borderId="131" xfId="0" applyFont="1" applyFill="1" applyBorder="1" applyAlignment="1">
      <alignment vertical="center" wrapText="1"/>
    </xf>
    <xf numFmtId="0" fontId="41" fillId="2" borderId="128" xfId="0" applyFont="1" applyFill="1" applyBorder="1" applyAlignment="1">
      <alignment vertical="center" wrapText="1"/>
    </xf>
    <xf numFmtId="0" fontId="51" fillId="2" borderId="130" xfId="0" applyFont="1" applyFill="1" applyBorder="1" applyAlignment="1">
      <alignment vertical="center" wrapText="1"/>
    </xf>
    <xf numFmtId="0" fontId="41" fillId="2" borderId="134" xfId="0" applyFont="1" applyFill="1" applyBorder="1" applyAlignment="1">
      <alignment vertical="center" wrapText="1"/>
    </xf>
    <xf numFmtId="0" fontId="40" fillId="2" borderId="135" xfId="0" applyFont="1" applyFill="1" applyBorder="1" applyAlignment="1">
      <alignment vertical="center" wrapText="1"/>
    </xf>
    <xf numFmtId="0" fontId="41" fillId="2" borderId="136" xfId="0" applyFont="1" applyFill="1" applyBorder="1" applyAlignment="1">
      <alignment vertical="center" wrapText="1"/>
    </xf>
    <xf numFmtId="0" fontId="41" fillId="2" borderId="137" xfId="0" applyFont="1" applyFill="1" applyBorder="1" applyAlignment="1">
      <alignment vertical="center" wrapText="1"/>
    </xf>
    <xf numFmtId="0" fontId="41" fillId="2" borderId="129" xfId="0" applyFont="1" applyFill="1" applyBorder="1" applyAlignment="1">
      <alignment vertical="center" wrapText="1"/>
    </xf>
    <xf numFmtId="0" fontId="30" fillId="2" borderId="0" xfId="0" applyFont="1" applyFill="1" applyAlignment="1">
      <alignment horizontal="left" vertical="center" wrapText="1"/>
    </xf>
    <xf numFmtId="0" fontId="4" fillId="3" borderId="9" xfId="0" applyFont="1" applyFill="1" applyBorder="1" applyAlignment="1">
      <alignment vertical="center"/>
    </xf>
    <xf numFmtId="0" fontId="4" fillId="3" borderId="12" xfId="0" applyFont="1" applyFill="1" applyBorder="1" applyAlignment="1">
      <alignment vertical="center"/>
    </xf>
    <xf numFmtId="0" fontId="4" fillId="3" borderId="3" xfId="0"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4" xfId="0" applyFont="1" applyFill="1" applyBorder="1" applyAlignment="1">
      <alignment vertical="center"/>
    </xf>
    <xf numFmtId="0" fontId="0" fillId="3" borderId="20" xfId="0" applyFill="1" applyBorder="1"/>
    <xf numFmtId="0" fontId="0" fillId="3" borderId="93" xfId="0" applyFill="1" applyBorder="1"/>
    <xf numFmtId="0" fontId="0" fillId="3" borderId="139" xfId="0" applyFill="1" applyBorder="1"/>
    <xf numFmtId="0" fontId="9" fillId="2" borderId="0" xfId="0" applyFont="1" applyFill="1" applyAlignment="1">
      <alignment vertical="top" wrapText="1"/>
    </xf>
    <xf numFmtId="0" fontId="5" fillId="3" borderId="51" xfId="0" applyFont="1" applyFill="1" applyBorder="1" applyAlignment="1">
      <alignment horizontal="center" vertical="center" wrapText="1"/>
    </xf>
    <xf numFmtId="0" fontId="5" fillId="7" borderId="1" xfId="0" applyFont="1" applyFill="1" applyBorder="1" applyAlignment="1" applyProtection="1">
      <alignment horizontal="center" vertical="center" wrapText="1"/>
      <protection locked="0"/>
    </xf>
    <xf numFmtId="0" fontId="5" fillId="7" borderId="42" xfId="0" applyFont="1" applyFill="1" applyBorder="1" applyAlignment="1" applyProtection="1">
      <alignment horizontal="center" vertical="center" wrapText="1"/>
      <protection locked="0"/>
    </xf>
    <xf numFmtId="0" fontId="5" fillId="3" borderId="42" xfId="0" applyFont="1" applyFill="1" applyBorder="1" applyAlignment="1">
      <alignment horizontal="center" vertical="center" wrapText="1"/>
    </xf>
    <xf numFmtId="0" fontId="5" fillId="7" borderId="51" xfId="0" applyFont="1" applyFill="1" applyBorder="1" applyAlignment="1" applyProtection="1">
      <alignment horizontal="center" vertical="center" wrapText="1"/>
      <protection locked="0"/>
    </xf>
    <xf numFmtId="0" fontId="5" fillId="3" borderId="68" xfId="0" applyFont="1" applyFill="1" applyBorder="1" applyAlignment="1">
      <alignment horizontal="center" vertical="center" wrapText="1"/>
    </xf>
    <xf numFmtId="0" fontId="0" fillId="3" borderId="51" xfId="0" applyFill="1" applyBorder="1" applyAlignment="1">
      <alignment horizontal="center" vertical="center"/>
    </xf>
    <xf numFmtId="0" fontId="22" fillId="2" borderId="0" xfId="0" applyFont="1" applyFill="1" applyAlignment="1">
      <alignment horizontal="center" vertical="center" wrapText="1"/>
    </xf>
    <xf numFmtId="0" fontId="0" fillId="3" borderId="1" xfId="0" applyFill="1" applyBorder="1" applyAlignment="1">
      <alignment horizontal="center" vertical="center"/>
    </xf>
    <xf numFmtId="0" fontId="5" fillId="3" borderId="1" xfId="0" applyFont="1" applyFill="1" applyBorder="1" applyAlignment="1">
      <alignment horizontal="center" vertical="center" wrapText="1"/>
    </xf>
    <xf numFmtId="0" fontId="3" fillId="0" borderId="0" xfId="0" applyFont="1"/>
    <xf numFmtId="0" fontId="5" fillId="7" borderId="55" xfId="0" applyFont="1" applyFill="1" applyBorder="1" applyAlignment="1" applyProtection="1">
      <alignment horizontal="center" vertical="center" wrapText="1"/>
      <protection locked="0"/>
    </xf>
    <xf numFmtId="0" fontId="5" fillId="0" borderId="26" xfId="0" applyFont="1" applyBorder="1" applyAlignment="1">
      <alignment vertical="center"/>
    </xf>
    <xf numFmtId="0" fontId="5" fillId="0" borderId="39" xfId="0" applyFont="1" applyBorder="1" applyAlignment="1">
      <alignment vertical="center"/>
    </xf>
    <xf numFmtId="0" fontId="5" fillId="2" borderId="26" xfId="0" applyFont="1" applyFill="1" applyBorder="1" applyAlignment="1">
      <alignment vertical="center"/>
    </xf>
    <xf numFmtId="0" fontId="5" fillId="7" borderId="140" xfId="0" applyFont="1" applyFill="1" applyBorder="1" applyAlignment="1" applyProtection="1">
      <alignment horizontal="center" vertical="center" wrapText="1"/>
      <protection locked="0"/>
    </xf>
    <xf numFmtId="0" fontId="5" fillId="0" borderId="30" xfId="0" applyFont="1" applyBorder="1" applyAlignment="1">
      <alignment vertical="center"/>
    </xf>
    <xf numFmtId="0" fontId="5" fillId="0" borderId="29" xfId="0" applyFont="1" applyBorder="1" applyAlignment="1">
      <alignment vertical="center"/>
    </xf>
    <xf numFmtId="0" fontId="5" fillId="0" borderId="103" xfId="0" applyFont="1" applyBorder="1" applyAlignment="1">
      <alignment vertical="center"/>
    </xf>
    <xf numFmtId="0" fontId="5" fillId="0" borderId="84" xfId="0" applyFont="1" applyBorder="1" applyAlignment="1">
      <alignment vertical="center"/>
    </xf>
    <xf numFmtId="0" fontId="5" fillId="0" borderId="85" xfId="0" applyFont="1" applyBorder="1" applyAlignment="1">
      <alignment vertical="center"/>
    </xf>
    <xf numFmtId="0" fontId="5" fillId="0" borderId="83" xfId="0" applyFont="1" applyBorder="1" applyAlignment="1">
      <alignment vertical="center"/>
    </xf>
    <xf numFmtId="0" fontId="5" fillId="0" borderId="35" xfId="0" applyFont="1" applyBorder="1" applyAlignment="1">
      <alignment vertical="center"/>
    </xf>
    <xf numFmtId="0" fontId="5" fillId="0" borderId="104" xfId="0" applyFont="1" applyBorder="1" applyAlignment="1">
      <alignment vertical="center"/>
    </xf>
    <xf numFmtId="0" fontId="5" fillId="7" borderId="46" xfId="0" applyFont="1" applyFill="1" applyBorder="1" applyAlignment="1" applyProtection="1">
      <alignment horizontal="center" vertical="center"/>
      <protection locked="0" hidden="1"/>
    </xf>
    <xf numFmtId="0" fontId="5" fillId="7" borderId="47" xfId="0" applyFont="1" applyFill="1" applyBorder="1" applyAlignment="1" applyProtection="1">
      <alignment horizontal="center" vertical="center"/>
      <protection locked="0" hidden="1"/>
    </xf>
    <xf numFmtId="0" fontId="5" fillId="7" borderId="72" xfId="0" applyFont="1" applyFill="1" applyBorder="1" applyAlignment="1" applyProtection="1">
      <alignment horizontal="center" vertical="center"/>
      <protection locked="0" hidden="1"/>
    </xf>
    <xf numFmtId="49" fontId="29" fillId="9" borderId="12" xfId="0" applyNumberFormat="1" applyFont="1" applyFill="1" applyBorder="1"/>
    <xf numFmtId="49" fontId="28" fillId="9" borderId="12" xfId="0" applyNumberFormat="1" applyFont="1" applyFill="1" applyBorder="1" applyAlignment="1">
      <alignment vertical="top"/>
    </xf>
    <xf numFmtId="49" fontId="28" fillId="9" borderId="3" xfId="0" applyNumberFormat="1" applyFont="1" applyFill="1" applyBorder="1" applyAlignment="1">
      <alignment vertical="top"/>
    </xf>
    <xf numFmtId="49" fontId="34" fillId="9" borderId="0" xfId="0" applyNumberFormat="1" applyFont="1" applyFill="1" applyAlignment="1">
      <alignment vertical="center"/>
    </xf>
    <xf numFmtId="49" fontId="28" fillId="9" borderId="0" xfId="0" applyNumberFormat="1" applyFont="1" applyFill="1" applyAlignment="1">
      <alignment vertical="center"/>
    </xf>
    <xf numFmtId="49" fontId="28" fillId="9" borderId="8" xfId="0" applyNumberFormat="1" applyFont="1" applyFill="1" applyBorder="1" applyAlignment="1">
      <alignment vertical="center"/>
    </xf>
    <xf numFmtId="0" fontId="5" fillId="20" borderId="35" xfId="0" applyFont="1" applyFill="1" applyBorder="1" applyAlignment="1">
      <alignment vertical="center"/>
    </xf>
    <xf numFmtId="0" fontId="5" fillId="0" borderId="144" xfId="0" applyFont="1" applyBorder="1" applyAlignment="1">
      <alignment vertical="center"/>
    </xf>
    <xf numFmtId="0" fontId="3" fillId="3" borderId="1" xfId="0" applyFont="1" applyFill="1" applyBorder="1" applyAlignment="1">
      <alignment vertical="center" wrapText="1"/>
    </xf>
    <xf numFmtId="0" fontId="16" fillId="2" borderId="0" xfId="1" applyFont="1" applyFill="1" applyAlignment="1">
      <alignment horizontal="center"/>
    </xf>
    <xf numFmtId="0" fontId="18" fillId="2" borderId="23" xfId="2" applyFont="1" applyFill="1" applyBorder="1" applyAlignment="1">
      <alignment horizontal="left" vertical="center" wrapText="1"/>
    </xf>
    <xf numFmtId="0" fontId="18" fillId="2" borderId="24" xfId="2" applyFont="1" applyFill="1" applyBorder="1" applyAlignment="1">
      <alignment horizontal="left" vertical="center" wrapText="1"/>
    </xf>
    <xf numFmtId="0" fontId="18" fillId="2" borderId="25" xfId="2" applyFont="1" applyFill="1" applyBorder="1" applyAlignment="1">
      <alignment horizontal="left" vertical="center" wrapText="1"/>
    </xf>
    <xf numFmtId="0" fontId="0" fillId="8" borderId="67" xfId="0" applyFill="1" applyBorder="1" applyAlignment="1">
      <alignment horizontal="left" vertical="top" wrapText="1"/>
    </xf>
    <xf numFmtId="0" fontId="0" fillId="9" borderId="67" xfId="0" applyFill="1" applyBorder="1" applyAlignment="1">
      <alignment horizontal="left" vertical="center" wrapText="1"/>
    </xf>
    <xf numFmtId="0" fontId="12" fillId="9" borderId="67" xfId="0" applyFont="1" applyFill="1" applyBorder="1" applyAlignment="1">
      <alignment horizontal="left" vertical="center"/>
    </xf>
    <xf numFmtId="0" fontId="18" fillId="2" borderId="14" xfId="2" applyFont="1" applyFill="1" applyBorder="1" applyAlignment="1">
      <alignment horizontal="left" vertical="center" wrapText="1"/>
    </xf>
    <xf numFmtId="0" fontId="18" fillId="2" borderId="6" xfId="2" applyFont="1" applyFill="1" applyBorder="1" applyAlignment="1">
      <alignment horizontal="left" vertical="center" wrapText="1"/>
    </xf>
    <xf numFmtId="0" fontId="18" fillId="2" borderId="7" xfId="2" applyFont="1" applyFill="1" applyBorder="1" applyAlignment="1">
      <alignment horizontal="left" vertical="center" wrapText="1"/>
    </xf>
    <xf numFmtId="0" fontId="21" fillId="2" borderId="102" xfId="2" applyFont="1" applyFill="1" applyBorder="1" applyAlignment="1">
      <alignment horizontal="left" vertical="center" wrapText="1"/>
    </xf>
    <xf numFmtId="0" fontId="21" fillId="2" borderId="99" xfId="2" applyFont="1" applyFill="1" applyBorder="1" applyAlignment="1">
      <alignment horizontal="left" vertical="center" wrapText="1"/>
    </xf>
    <xf numFmtId="0" fontId="21" fillId="2" borderId="98" xfId="2" applyFont="1" applyFill="1" applyBorder="1" applyAlignment="1">
      <alignment horizontal="left" vertical="center" wrapText="1"/>
    </xf>
    <xf numFmtId="0" fontId="18" fillId="2" borderId="0" xfId="2" applyFont="1" applyFill="1" applyAlignment="1">
      <alignment horizontal="left" wrapText="1"/>
    </xf>
    <xf numFmtId="11" fontId="18" fillId="2" borderId="109" xfId="0" applyNumberFormat="1" applyFont="1" applyFill="1" applyBorder="1" applyAlignment="1">
      <alignment horizontal="left" vertical="center" wrapText="1"/>
    </xf>
    <xf numFmtId="11" fontId="18" fillId="2" borderId="0" xfId="0" applyNumberFormat="1" applyFont="1" applyFill="1" applyAlignment="1">
      <alignment horizontal="left" vertical="center" wrapText="1"/>
    </xf>
    <xf numFmtId="11" fontId="18" fillId="2" borderId="110" xfId="0" applyNumberFormat="1"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8" fillId="2" borderId="10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10" xfId="0" applyFont="1" applyFill="1" applyBorder="1" applyAlignment="1">
      <alignment horizontal="left" vertical="center" wrapText="1"/>
    </xf>
    <xf numFmtId="0" fontId="0" fillId="2" borderId="0" xfId="0" applyFill="1" applyAlignment="1">
      <alignment horizontal="left" vertical="center"/>
    </xf>
    <xf numFmtId="0" fontId="0" fillId="16" borderId="0" xfId="0" applyFill="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18" fillId="2" borderId="109"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110" xfId="0" applyFont="1" applyFill="1" applyBorder="1" applyAlignment="1">
      <alignment horizontal="left" vertical="center" wrapText="1"/>
    </xf>
    <xf numFmtId="0" fontId="18" fillId="16" borderId="81" xfId="0" applyFont="1" applyFill="1" applyBorder="1" applyAlignment="1">
      <alignment horizontal="left" vertical="center" wrapText="1"/>
    </xf>
    <xf numFmtId="0" fontId="18" fillId="16" borderId="80" xfId="0" applyFont="1" applyFill="1" applyBorder="1" applyAlignment="1">
      <alignment horizontal="left" vertical="center" wrapText="1"/>
    </xf>
    <xf numFmtId="0" fontId="18" fillId="0" borderId="82" xfId="0" applyFont="1" applyBorder="1" applyAlignment="1">
      <alignment horizontal="center" vertical="center" wrapText="1"/>
    </xf>
    <xf numFmtId="0" fontId="0" fillId="5" borderId="67" xfId="0" applyFill="1" applyBorder="1" applyAlignment="1">
      <alignment horizontal="left" vertical="top" wrapText="1"/>
    </xf>
    <xf numFmtId="0" fontId="12" fillId="5" borderId="67" xfId="0" applyFont="1" applyFill="1" applyBorder="1" applyAlignment="1">
      <alignment horizontal="left" vertical="top" wrapText="1"/>
    </xf>
    <xf numFmtId="0" fontId="18" fillId="16" borderId="94" xfId="0" applyFont="1" applyFill="1" applyBorder="1" applyAlignment="1">
      <alignment horizontal="left" vertical="center"/>
    </xf>
    <xf numFmtId="0" fontId="18" fillId="16" borderId="89" xfId="0" applyFont="1" applyFill="1" applyBorder="1" applyAlignment="1">
      <alignment horizontal="left" vertical="center"/>
    </xf>
    <xf numFmtId="0" fontId="5" fillId="10" borderId="43" xfId="0" applyFont="1" applyFill="1" applyBorder="1" applyAlignment="1" applyProtection="1">
      <alignment horizontal="center" vertical="center"/>
      <protection locked="0"/>
    </xf>
    <xf numFmtId="0" fontId="5" fillId="10" borderId="91" xfId="0" applyFont="1" applyFill="1" applyBorder="1" applyAlignment="1" applyProtection="1">
      <alignment horizontal="center" vertical="center"/>
      <protection locked="0"/>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4" xfId="0" applyFont="1" applyFill="1" applyBorder="1" applyAlignment="1">
      <alignment horizontal="center" vertical="center"/>
    </xf>
    <xf numFmtId="0" fontId="3" fillId="2" borderId="0" xfId="0" applyFont="1" applyFill="1" applyAlignment="1">
      <alignment horizontal="center" wrapText="1"/>
    </xf>
    <xf numFmtId="0" fontId="0" fillId="3" borderId="60" xfId="0" applyFill="1" applyBorder="1" applyAlignment="1">
      <alignment horizontal="left"/>
    </xf>
    <xf numFmtId="0" fontId="0" fillId="3" borderId="138" xfId="0" applyFill="1" applyBorder="1" applyAlignment="1">
      <alignment horizontal="left"/>
    </xf>
    <xf numFmtId="14" fontId="5" fillId="10" borderId="45" xfId="0" applyNumberFormat="1" applyFont="1" applyFill="1" applyBorder="1" applyAlignment="1" applyProtection="1">
      <alignment horizontal="center" vertical="center"/>
      <protection locked="0"/>
    </xf>
    <xf numFmtId="14" fontId="5" fillId="10" borderId="90" xfId="0" applyNumberFormat="1" applyFont="1" applyFill="1" applyBorder="1" applyAlignment="1" applyProtection="1">
      <alignment horizontal="center" vertical="center"/>
      <protection locked="0"/>
    </xf>
    <xf numFmtId="0" fontId="0" fillId="3" borderId="55" xfId="0" applyFill="1" applyBorder="1" applyAlignment="1">
      <alignment horizontal="left"/>
    </xf>
    <xf numFmtId="0" fontId="0" fillId="3" borderId="53" xfId="0" applyFill="1" applyBorder="1" applyAlignment="1">
      <alignment horizontal="left"/>
    </xf>
    <xf numFmtId="0" fontId="0" fillId="3" borderId="69" xfId="0" applyFill="1" applyBorder="1" applyAlignment="1">
      <alignment horizontal="left"/>
    </xf>
    <xf numFmtId="0" fontId="5" fillId="10" borderId="41" xfId="0" applyFont="1" applyFill="1" applyBorder="1" applyAlignment="1" applyProtection="1">
      <alignment horizontal="center" vertical="center"/>
      <protection locked="0"/>
    </xf>
    <xf numFmtId="0" fontId="5" fillId="10" borderId="92" xfId="0" applyFont="1" applyFill="1" applyBorder="1" applyAlignment="1" applyProtection="1">
      <alignment horizontal="center" vertical="center"/>
      <protection locked="0"/>
    </xf>
    <xf numFmtId="0" fontId="4" fillId="3" borderId="9" xfId="0" applyFont="1" applyFill="1" applyBorder="1" applyAlignment="1">
      <alignment horizontal="left" vertical="center"/>
    </xf>
    <xf numFmtId="0" fontId="4" fillId="3" borderId="12" xfId="0" applyFont="1" applyFill="1" applyBorder="1" applyAlignment="1">
      <alignment horizontal="left" vertical="center"/>
    </xf>
    <xf numFmtId="0" fontId="4" fillId="3" borderId="3"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4" xfId="0" applyFont="1" applyFill="1" applyBorder="1" applyAlignment="1">
      <alignment horizontal="left" vertical="center"/>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4" xfId="0" applyFont="1" applyFill="1" applyBorder="1" applyAlignment="1">
      <alignment horizontal="center" vertical="center" wrapText="1"/>
    </xf>
    <xf numFmtId="49" fontId="0" fillId="11" borderId="5" xfId="0" applyNumberFormat="1" applyFill="1" applyBorder="1" applyAlignment="1">
      <alignment horizontal="left"/>
    </xf>
    <xf numFmtId="49" fontId="0" fillId="11" borderId="0" xfId="0" applyNumberFormat="1" applyFill="1" applyAlignment="1">
      <alignment horizontal="left"/>
    </xf>
    <xf numFmtId="49" fontId="0" fillId="11" borderId="8" xfId="0" applyNumberFormat="1" applyFill="1" applyBorder="1" applyAlignment="1">
      <alignment horizontal="left"/>
    </xf>
    <xf numFmtId="0" fontId="30" fillId="2" borderId="0" xfId="0" applyFont="1" applyFill="1" applyAlignment="1">
      <alignment horizontal="left" vertical="center" wrapText="1"/>
    </xf>
    <xf numFmtId="49" fontId="3" fillId="11" borderId="5" xfId="0" applyNumberFormat="1" applyFont="1" applyFill="1" applyBorder="1" applyAlignment="1">
      <alignment horizontal="left"/>
    </xf>
    <xf numFmtId="49" fontId="29" fillId="11" borderId="0" xfId="0" applyNumberFormat="1" applyFont="1" applyFill="1" applyAlignment="1">
      <alignment horizontal="left"/>
    </xf>
    <xf numFmtId="49" fontId="29" fillId="11" borderId="8" xfId="0" applyNumberFormat="1" applyFont="1" applyFill="1" applyBorder="1" applyAlignment="1">
      <alignment horizontal="left"/>
    </xf>
    <xf numFmtId="0" fontId="33" fillId="2" borderId="12" xfId="0" applyFont="1" applyFill="1" applyBorder="1" applyAlignment="1">
      <alignment horizontal="left" vertical="center" wrapText="1"/>
    </xf>
    <xf numFmtId="0" fontId="33" fillId="2" borderId="0" xfId="0" applyFont="1" applyFill="1" applyAlignment="1">
      <alignment horizontal="left" vertical="center" wrapText="1"/>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 xfId="0" applyFont="1" applyFill="1" applyBorder="1" applyAlignment="1">
      <alignment horizontal="center" vertical="center"/>
    </xf>
    <xf numFmtId="0" fontId="5" fillId="18" borderId="33" xfId="0" applyFont="1" applyFill="1" applyBorder="1" applyAlignment="1">
      <alignment horizontal="left" vertical="center" wrapText="1"/>
    </xf>
    <xf numFmtId="0" fontId="5" fillId="18" borderId="34" xfId="0" applyFont="1" applyFill="1" applyBorder="1" applyAlignment="1">
      <alignment horizontal="left" vertical="center" wrapText="1"/>
    </xf>
    <xf numFmtId="0" fontId="3" fillId="3" borderId="77" xfId="0" applyFont="1" applyFill="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49" fontId="0" fillId="11" borderId="10" xfId="0" applyNumberFormat="1" applyFill="1" applyBorder="1" applyAlignment="1">
      <alignment horizontal="left"/>
    </xf>
    <xf numFmtId="49" fontId="0" fillId="11" borderId="11" xfId="0" applyNumberFormat="1" applyFill="1" applyBorder="1" applyAlignment="1">
      <alignment horizontal="left"/>
    </xf>
    <xf numFmtId="49" fontId="0" fillId="11" borderId="4" xfId="0" applyNumberFormat="1" applyFill="1" applyBorder="1" applyAlignment="1">
      <alignment horizontal="left"/>
    </xf>
    <xf numFmtId="49" fontId="3" fillId="11" borderId="9" xfId="0" applyNumberFormat="1" applyFont="1" applyFill="1" applyBorder="1" applyAlignment="1">
      <alignment horizontal="left"/>
    </xf>
    <xf numFmtId="49" fontId="29" fillId="11" borderId="12" xfId="0" applyNumberFormat="1" applyFont="1" applyFill="1" applyBorder="1" applyAlignment="1">
      <alignment horizontal="left"/>
    </xf>
    <xf numFmtId="49" fontId="29" fillId="11" borderId="3" xfId="0" applyNumberFormat="1" applyFont="1" applyFill="1" applyBorder="1" applyAlignment="1">
      <alignment horizontal="left"/>
    </xf>
    <xf numFmtId="49" fontId="28" fillId="9" borderId="5" xfId="0" quotePrefix="1" applyNumberFormat="1" applyFont="1" applyFill="1" applyBorder="1" applyAlignment="1">
      <alignment horizontal="left" vertical="top" wrapText="1"/>
    </xf>
    <xf numFmtId="49" fontId="28" fillId="9" borderId="0" xfId="0" quotePrefix="1" applyNumberFormat="1" applyFont="1" applyFill="1" applyAlignment="1">
      <alignment horizontal="left" vertical="top" wrapText="1"/>
    </xf>
    <xf numFmtId="49" fontId="28" fillId="9" borderId="8" xfId="0" quotePrefix="1" applyNumberFormat="1" applyFont="1" applyFill="1" applyBorder="1" applyAlignment="1">
      <alignment horizontal="left" vertical="top"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86" xfId="0" applyFont="1" applyBorder="1" applyAlignment="1">
      <alignment vertical="center" wrapText="1"/>
    </xf>
    <xf numFmtId="0" fontId="5" fillId="0" borderId="87" xfId="0" applyFont="1" applyBorder="1" applyAlignment="1">
      <alignment vertical="center" wrapText="1"/>
    </xf>
    <xf numFmtId="0" fontId="5" fillId="0" borderId="86" xfId="0" applyFont="1" applyBorder="1" applyAlignment="1">
      <alignment horizontal="left" vertical="center" wrapText="1"/>
    </xf>
    <xf numFmtId="0" fontId="5" fillId="0" borderId="87" xfId="0"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28" fillId="11" borderId="5" xfId="0" applyNumberFormat="1" applyFont="1" applyFill="1" applyBorder="1" applyAlignment="1">
      <alignment horizontal="left" wrapText="1"/>
    </xf>
    <xf numFmtId="49" fontId="28" fillId="11" borderId="0" xfId="0" applyNumberFormat="1" applyFont="1" applyFill="1" applyAlignment="1">
      <alignment horizontal="left" wrapText="1"/>
    </xf>
    <xf numFmtId="49" fontId="28" fillId="11" borderId="8" xfId="0" applyNumberFormat="1" applyFont="1" applyFill="1" applyBorder="1" applyAlignment="1">
      <alignment horizontal="left" wrapTex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49" fontId="28" fillId="11" borderId="5" xfId="0" applyNumberFormat="1" applyFont="1" applyFill="1" applyBorder="1" applyAlignment="1">
      <alignment horizontal="left"/>
    </xf>
    <xf numFmtId="49" fontId="28" fillId="11" borderId="0" xfId="0" applyNumberFormat="1" applyFont="1" applyFill="1" applyAlignment="1">
      <alignment horizontal="left"/>
    </xf>
    <xf numFmtId="49" fontId="28" fillId="11" borderId="8" xfId="0" applyNumberFormat="1" applyFont="1" applyFill="1" applyBorder="1" applyAlignment="1">
      <alignment horizontal="left"/>
    </xf>
    <xf numFmtId="49" fontId="28" fillId="11" borderId="10" xfId="0" applyNumberFormat="1" applyFont="1" applyFill="1" applyBorder="1" applyAlignment="1">
      <alignment horizontal="left"/>
    </xf>
    <xf numFmtId="49" fontId="28" fillId="11" borderId="11" xfId="0" applyNumberFormat="1" applyFont="1" applyFill="1" applyBorder="1" applyAlignment="1">
      <alignment horizontal="left"/>
    </xf>
    <xf numFmtId="49" fontId="28" fillId="11" borderId="4" xfId="0" applyNumberFormat="1" applyFont="1" applyFill="1" applyBorder="1" applyAlignment="1">
      <alignment horizontal="left"/>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66" xfId="0" applyFont="1" applyFill="1" applyBorder="1" applyAlignment="1">
      <alignment horizontal="center" vertical="center"/>
    </xf>
    <xf numFmtId="0" fontId="52" fillId="2" borderId="0" xfId="0" applyFont="1" applyFill="1" applyAlignment="1" applyProtection="1">
      <alignment horizontal="center" vertical="top" wrapText="1"/>
      <protection locked="0"/>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49" fontId="29" fillId="11" borderId="9" xfId="0" applyNumberFormat="1" applyFont="1" applyFill="1" applyBorder="1" applyAlignment="1">
      <alignment horizontal="left"/>
    </xf>
    <xf numFmtId="49" fontId="0" fillId="11" borderId="5" xfId="0" applyNumberFormat="1" applyFill="1" applyBorder="1" applyAlignment="1">
      <alignment horizontal="left" wrapText="1"/>
    </xf>
    <xf numFmtId="49" fontId="0" fillId="11" borderId="0" xfId="0" applyNumberFormat="1" applyFill="1" applyAlignment="1">
      <alignment horizontal="left" wrapText="1"/>
    </xf>
    <xf numFmtId="49" fontId="0" fillId="11" borderId="8" xfId="0" applyNumberFormat="1" applyFill="1" applyBorder="1" applyAlignment="1">
      <alignment horizontal="left"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0" borderId="141" xfId="0" applyFont="1" applyBorder="1" applyAlignment="1">
      <alignment vertical="center" wrapText="1"/>
    </xf>
    <xf numFmtId="0" fontId="5" fillId="0" borderId="37" xfId="0" applyFont="1" applyBorder="1" applyAlignment="1">
      <alignment vertical="center" wrapText="1"/>
    </xf>
    <xf numFmtId="0" fontId="5" fillId="0" borderId="142" xfId="0" applyFont="1" applyBorder="1" applyAlignment="1">
      <alignment horizontal="left" vertical="center" wrapText="1"/>
    </xf>
    <xf numFmtId="0" fontId="5" fillId="0" borderId="143" xfId="0" applyFont="1" applyBorder="1" applyAlignment="1">
      <alignment horizontal="left" vertical="center" wrapText="1"/>
    </xf>
    <xf numFmtId="0" fontId="2" fillId="15" borderId="9"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 fillId="15" borderId="10"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24" fillId="2" borderId="0" xfId="0" applyFont="1" applyFill="1" applyAlignment="1">
      <alignment horizontal="center" vertical="center" wrapText="1"/>
    </xf>
    <xf numFmtId="0" fontId="20" fillId="2" borderId="0" xfId="0" applyFont="1" applyFill="1" applyAlignment="1">
      <alignment horizontal="center" vertical="center"/>
    </xf>
    <xf numFmtId="0" fontId="25" fillId="2" borderId="0" xfId="0" applyFont="1" applyFill="1" applyAlignment="1">
      <alignment horizontal="center" vertical="center"/>
    </xf>
    <xf numFmtId="0" fontId="23" fillId="2" borderId="0" xfId="0" applyFont="1" applyFill="1" applyAlignment="1">
      <alignment horizontal="center" vertical="center" wrapText="1"/>
    </xf>
    <xf numFmtId="0" fontId="0" fillId="2" borderId="5" xfId="0" applyFill="1" applyBorder="1" applyAlignment="1">
      <alignment horizontal="center"/>
    </xf>
    <xf numFmtId="0" fontId="4" fillId="3" borderId="9" xfId="0" applyFont="1" applyFill="1" applyBorder="1" applyAlignment="1">
      <alignment vertical="center"/>
    </xf>
    <xf numFmtId="0" fontId="4" fillId="3" borderId="12" xfId="0" applyFont="1" applyFill="1" applyBorder="1" applyAlignment="1">
      <alignment vertical="center"/>
    </xf>
    <xf numFmtId="0" fontId="4" fillId="3" borderId="3" xfId="0" applyFont="1" applyFill="1" applyBorder="1" applyAlignment="1">
      <alignment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4" xfId="0" applyFont="1" applyFill="1" applyBorder="1" applyAlignment="1">
      <alignment vertical="center"/>
    </xf>
    <xf numFmtId="0" fontId="19" fillId="2" borderId="0" xfId="0" applyFont="1" applyFill="1" applyAlignment="1">
      <alignment horizontal="center" vertical="center"/>
    </xf>
    <xf numFmtId="0" fontId="22" fillId="2" borderId="0" xfId="0" applyFont="1" applyFill="1" applyAlignment="1">
      <alignment horizontal="center" vertical="center" wrapText="1"/>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center"/>
    </xf>
    <xf numFmtId="0" fontId="2" fillId="3" borderId="12" xfId="0" applyFont="1" applyFill="1" applyBorder="1" applyAlignment="1">
      <alignment horizontal="center"/>
    </xf>
    <xf numFmtId="0" fontId="2" fillId="3" borderId="3" xfId="0" applyFont="1" applyFill="1" applyBorder="1" applyAlignment="1">
      <alignment horizontal="center"/>
    </xf>
    <xf numFmtId="0" fontId="6" fillId="3" borderId="3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68" xfId="0" applyFont="1" applyFill="1" applyBorder="1" applyAlignment="1">
      <alignment horizontal="center" vertical="center" wrapText="1"/>
    </xf>
    <xf numFmtId="0" fontId="10" fillId="3" borderId="2" xfId="0" applyFont="1" applyFill="1" applyBorder="1" applyAlignment="1">
      <alignment horizontal="center" vertical="center" wrapText="1"/>
    </xf>
    <xf numFmtId="49" fontId="28" fillId="11" borderId="10" xfId="0" applyNumberFormat="1" applyFont="1" applyFill="1" applyBorder="1" applyAlignment="1">
      <alignment horizontal="left" wrapText="1"/>
    </xf>
    <xf numFmtId="49" fontId="28" fillId="11" borderId="11" xfId="0" applyNumberFormat="1" applyFont="1" applyFill="1" applyBorder="1" applyAlignment="1">
      <alignment horizontal="left" wrapText="1"/>
    </xf>
    <xf numFmtId="49" fontId="28" fillId="11" borderId="4" xfId="0" applyNumberFormat="1" applyFont="1" applyFill="1" applyBorder="1" applyAlignment="1">
      <alignment horizontal="left" wrapText="1"/>
    </xf>
    <xf numFmtId="0" fontId="0" fillId="2" borderId="0" xfId="0" quotePrefix="1" applyFill="1" applyAlignment="1">
      <alignment horizontal="left" vertical="top" wrapText="1"/>
    </xf>
    <xf numFmtId="0" fontId="0" fillId="2" borderId="0" xfId="0" applyFill="1" applyAlignment="1">
      <alignment horizontal="left" vertical="top" wrapText="1"/>
    </xf>
    <xf numFmtId="0" fontId="22" fillId="2" borderId="0" xfId="0" applyFont="1" applyFill="1" applyAlignment="1" applyProtection="1">
      <alignment horizontal="center" vertical="center" wrapText="1"/>
      <protection hidden="1"/>
    </xf>
    <xf numFmtId="10" fontId="5" fillId="2" borderId="36" xfId="0" applyNumberFormat="1" applyFont="1" applyFill="1" applyBorder="1" applyAlignment="1">
      <alignment horizontal="left" vertical="center" wrapText="1"/>
    </xf>
    <xf numFmtId="10" fontId="5" fillId="2" borderId="70" xfId="0" applyNumberFormat="1" applyFont="1" applyFill="1" applyBorder="1" applyAlignment="1">
      <alignment horizontal="left" vertical="center" wrapText="1"/>
    </xf>
    <xf numFmtId="10" fontId="5" fillId="2" borderId="37" xfId="0" applyNumberFormat="1" applyFont="1" applyFill="1" applyBorder="1" applyAlignment="1">
      <alignment horizontal="left" vertical="center" wrapText="1"/>
    </xf>
    <xf numFmtId="0" fontId="5" fillId="2" borderId="74" xfId="0" applyFont="1" applyFill="1" applyBorder="1" applyAlignment="1">
      <alignment horizontal="left" vertical="center" wrapText="1"/>
    </xf>
    <xf numFmtId="0" fontId="5" fillId="2" borderId="75" xfId="0" applyFont="1" applyFill="1" applyBorder="1" applyAlignment="1">
      <alignment horizontal="left" vertical="center" wrapText="1"/>
    </xf>
    <xf numFmtId="0" fontId="5" fillId="2" borderId="76" xfId="0" applyFont="1" applyFill="1" applyBorder="1" applyAlignment="1">
      <alignment horizontal="left" vertical="center" wrapText="1"/>
    </xf>
    <xf numFmtId="0" fontId="0" fillId="2" borderId="0" xfId="0" applyFill="1" applyAlignment="1">
      <alignment horizontal="left" vertical="top"/>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10" fontId="0" fillId="3" borderId="15" xfId="0" applyNumberFormat="1" applyFill="1" applyBorder="1" applyAlignment="1">
      <alignment horizontal="center" vertical="center"/>
    </xf>
    <xf numFmtId="10" fontId="0" fillId="3" borderId="40" xfId="0" applyNumberFormat="1" applyFill="1" applyBorder="1" applyAlignment="1">
      <alignment horizontal="center" vertical="center"/>
    </xf>
    <xf numFmtId="10" fontId="0" fillId="3" borderId="18" xfId="0" applyNumberFormat="1" applyFill="1" applyBorder="1" applyAlignment="1">
      <alignment horizontal="center" vertical="center"/>
    </xf>
    <xf numFmtId="1" fontId="8" fillId="13" borderId="12" xfId="0" applyNumberFormat="1" applyFont="1" applyFill="1" applyBorder="1" applyAlignment="1">
      <alignment horizontal="center" vertical="center"/>
    </xf>
    <xf numFmtId="1" fontId="8" fillId="13" borderId="0" xfId="0" applyNumberFormat="1" applyFont="1" applyFill="1" applyAlignment="1">
      <alignment horizontal="center" vertical="center"/>
    </xf>
    <xf numFmtId="1" fontId="8" fillId="13" borderId="11" xfId="0" applyNumberFormat="1" applyFont="1" applyFill="1" applyBorder="1" applyAlignment="1">
      <alignment horizontal="center" vertical="center"/>
    </xf>
    <xf numFmtId="166" fontId="8" fillId="14" borderId="1" xfId="0" applyNumberFormat="1" applyFont="1" applyFill="1" applyBorder="1" applyAlignment="1">
      <alignment horizontal="center" vertical="center"/>
    </xf>
    <xf numFmtId="166" fontId="8" fillId="14" borderId="13" xfId="0" applyNumberFormat="1" applyFont="1" applyFill="1" applyBorder="1" applyAlignment="1">
      <alignment horizontal="center" vertical="center"/>
    </xf>
    <xf numFmtId="166" fontId="8" fillId="14" borderId="2" xfId="0" applyNumberFormat="1" applyFont="1" applyFill="1" applyBorder="1" applyAlignment="1">
      <alignment horizontal="center" vertical="center"/>
    </xf>
    <xf numFmtId="0" fontId="19" fillId="2" borderId="0" xfId="0" applyFont="1" applyFill="1" applyAlignment="1">
      <alignment horizontal="left" vertical="center" wrapText="1"/>
    </xf>
    <xf numFmtId="0" fontId="5" fillId="0" borderId="108"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6"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8" xfId="0" applyFont="1" applyFill="1" applyBorder="1" applyAlignment="1">
      <alignment horizontal="center" vertical="center" wrapText="1"/>
    </xf>
    <xf numFmtId="49" fontId="0" fillId="11" borderId="10" xfId="0" applyNumberFormat="1" applyFill="1" applyBorder="1" applyAlignment="1">
      <alignment horizontal="left" vertical="center" wrapText="1"/>
    </xf>
    <xf numFmtId="49" fontId="0" fillId="11" borderId="11" xfId="0" applyNumberFormat="1" applyFill="1" applyBorder="1" applyAlignment="1">
      <alignment horizontal="left" vertical="center" wrapText="1"/>
    </xf>
    <xf numFmtId="49" fontId="0" fillId="11" borderId="4" xfId="0" applyNumberFormat="1" applyFill="1" applyBorder="1" applyAlignment="1">
      <alignment horizontal="left" vertical="center" wrapText="1"/>
    </xf>
    <xf numFmtId="0" fontId="35" fillId="4" borderId="97" xfId="0" applyFont="1" applyFill="1" applyBorder="1" applyAlignment="1">
      <alignment horizontal="center" vertical="center"/>
    </xf>
    <xf numFmtId="0" fontId="35" fillId="4" borderId="101" xfId="0" applyFont="1" applyFill="1" applyBorder="1" applyAlignment="1">
      <alignment horizontal="center" vertical="center"/>
    </xf>
    <xf numFmtId="0" fontId="9" fillId="2" borderId="12" xfId="0" applyFont="1" applyFill="1" applyBorder="1" applyAlignment="1">
      <alignment horizontal="left" vertical="top" wrapText="1"/>
    </xf>
    <xf numFmtId="0" fontId="9" fillId="2" borderId="0" xfId="0" applyFont="1" applyFill="1" applyAlignment="1">
      <alignment horizontal="left" vertical="top" wrapText="1"/>
    </xf>
    <xf numFmtId="0" fontId="0" fillId="2" borderId="0" xfId="0" applyFill="1" applyAlignment="1">
      <alignment horizontal="center"/>
    </xf>
    <xf numFmtId="0" fontId="8" fillId="3" borderId="20" xfId="0" applyFont="1" applyFill="1" applyBorder="1" applyAlignment="1">
      <alignment horizontal="left" vertical="center" wrapText="1"/>
    </xf>
    <xf numFmtId="0" fontId="8" fillId="3" borderId="48" xfId="0" applyFont="1" applyFill="1" applyBorder="1" applyAlignment="1">
      <alignment horizontal="left" vertical="center" wrapText="1"/>
    </xf>
    <xf numFmtId="166" fontId="35" fillId="4" borderId="95" xfId="0" applyNumberFormat="1" applyFont="1" applyFill="1" applyBorder="1" applyAlignment="1">
      <alignment horizontal="right" vertical="center"/>
    </xf>
    <xf numFmtId="166" fontId="35" fillId="4" borderId="96" xfId="0" applyNumberFormat="1" applyFont="1" applyFill="1" applyBorder="1" applyAlignment="1">
      <alignment horizontal="right" vertical="center"/>
    </xf>
    <xf numFmtId="166" fontId="35" fillId="4" borderId="107" xfId="0" applyNumberFormat="1" applyFont="1" applyFill="1" applyBorder="1" applyAlignment="1">
      <alignment horizontal="right" vertical="center"/>
    </xf>
    <xf numFmtId="166" fontId="35" fillId="4" borderId="100" xfId="0" applyNumberFormat="1" applyFont="1" applyFill="1" applyBorder="1" applyAlignment="1">
      <alignment horizontal="right" vertical="center"/>
    </xf>
    <xf numFmtId="0" fontId="3" fillId="3" borderId="8" xfId="0"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3" borderId="53" xfId="0" applyFont="1" applyFill="1" applyBorder="1" applyAlignment="1">
      <alignment horizontal="left" vertical="center" wrapText="1"/>
    </xf>
    <xf numFmtId="0" fontId="3" fillId="3" borderId="54" xfId="0" applyFont="1" applyFill="1" applyBorder="1" applyAlignment="1">
      <alignment horizontal="left" vertical="center" wrapText="1"/>
    </xf>
    <xf numFmtId="166" fontId="3" fillId="5" borderId="1" xfId="0" applyNumberFormat="1" applyFont="1" applyFill="1" applyBorder="1" applyAlignment="1">
      <alignment horizontal="center" vertical="center"/>
    </xf>
    <xf numFmtId="166" fontId="3" fillId="5" borderId="13" xfId="0" applyNumberFormat="1" applyFont="1" applyFill="1" applyBorder="1" applyAlignment="1">
      <alignment horizontal="center" vertical="center"/>
    </xf>
    <xf numFmtId="0" fontId="0" fillId="3" borderId="15"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18" xfId="0" applyFill="1" applyBorder="1" applyAlignment="1">
      <alignment horizontal="center" vertical="center" wrapText="1"/>
    </xf>
    <xf numFmtId="166" fontId="3" fillId="5" borderId="16" xfId="0" applyNumberFormat="1" applyFont="1" applyFill="1" applyBorder="1" applyAlignment="1">
      <alignment horizontal="center" vertical="center"/>
    </xf>
    <xf numFmtId="166" fontId="3" fillId="5" borderId="22" xfId="0" applyNumberFormat="1" applyFont="1" applyFill="1" applyBorder="1" applyAlignment="1">
      <alignment horizontal="center" vertical="center"/>
    </xf>
    <xf numFmtId="0" fontId="3" fillId="3" borderId="49"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3" fillId="3" borderId="60" xfId="0" applyFont="1" applyFill="1" applyBorder="1" applyAlignment="1">
      <alignment horizontal="left" vertical="center" wrapText="1"/>
    </xf>
    <xf numFmtId="0" fontId="3" fillId="3" borderId="61" xfId="0" applyFont="1" applyFill="1" applyBorder="1" applyAlignment="1">
      <alignment horizontal="left" vertical="center" wrapText="1"/>
    </xf>
    <xf numFmtId="0" fontId="0" fillId="3" borderId="16"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19" xfId="0" applyFill="1" applyBorder="1" applyAlignment="1">
      <alignment horizontal="center" vertical="center" wrapText="1"/>
    </xf>
    <xf numFmtId="0" fontId="3" fillId="3" borderId="58" xfId="0" applyFont="1" applyFill="1" applyBorder="1" applyAlignment="1">
      <alignment horizontal="left" vertical="center" wrapText="1"/>
    </xf>
    <xf numFmtId="0" fontId="3" fillId="3" borderId="56" xfId="0" applyFont="1" applyFill="1" applyBorder="1" applyAlignment="1">
      <alignment horizontal="left" vertical="center" wrapText="1"/>
    </xf>
    <xf numFmtId="0" fontId="3" fillId="3" borderId="59"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5" xfId="0" applyFill="1" applyBorder="1" applyAlignment="1">
      <alignment horizontal="center" vertical="center" wrapText="1"/>
    </xf>
    <xf numFmtId="0" fontId="0" fillId="3" borderId="0" xfId="0" applyFill="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05" xfId="0" applyFill="1" applyBorder="1" applyAlignment="1">
      <alignment horizontal="center" vertical="center" wrapText="1"/>
    </xf>
    <xf numFmtId="0" fontId="0" fillId="3" borderId="106" xfId="0" applyFill="1" applyBorder="1" applyAlignment="1">
      <alignment horizontal="center" vertical="center" wrapText="1"/>
    </xf>
    <xf numFmtId="0" fontId="0" fillId="3" borderId="17" xfId="0" applyFill="1" applyBorder="1" applyAlignment="1">
      <alignment horizontal="center" vertical="center" wrapText="1"/>
    </xf>
    <xf numFmtId="0" fontId="3" fillId="3" borderId="55" xfId="0" applyFont="1" applyFill="1" applyBorder="1" applyAlignment="1">
      <alignment horizontal="left" vertical="center" wrapText="1"/>
    </xf>
    <xf numFmtId="166" fontId="2" fillId="2" borderId="44" xfId="0" applyNumberFormat="1" applyFont="1" applyFill="1" applyBorder="1" applyAlignment="1">
      <alignment horizontal="center" vertical="center" wrapText="1"/>
    </xf>
    <xf numFmtId="166" fontId="2" fillId="2" borderId="56" xfId="0" applyNumberFormat="1" applyFont="1" applyFill="1" applyBorder="1" applyAlignment="1">
      <alignment horizontal="center" vertical="center" wrapText="1"/>
    </xf>
    <xf numFmtId="166" fontId="2" fillId="2" borderId="63" xfId="0" applyNumberFormat="1" applyFont="1" applyFill="1" applyBorder="1" applyAlignment="1">
      <alignment horizontal="center" vertical="center" wrapText="1"/>
    </xf>
    <xf numFmtId="166" fontId="2" fillId="2" borderId="20" xfId="0" applyNumberFormat="1" applyFont="1" applyFill="1" applyBorder="1" applyAlignment="1">
      <alignment horizontal="center" vertical="center" wrapText="1"/>
    </xf>
    <xf numFmtId="166" fontId="2" fillId="2" borderId="48" xfId="0" applyNumberFormat="1" applyFont="1" applyFill="1" applyBorder="1" applyAlignment="1">
      <alignment horizontal="center" vertical="center" wrapText="1"/>
    </xf>
    <xf numFmtId="166" fontId="2" fillId="2" borderId="125" xfId="0" applyNumberFormat="1" applyFont="1" applyFill="1" applyBorder="1" applyAlignment="1">
      <alignment horizontal="center" vertical="center" wrapText="1"/>
    </xf>
    <xf numFmtId="0" fontId="0" fillId="3" borderId="20" xfId="0" applyFill="1" applyBorder="1" applyAlignment="1">
      <alignment horizontal="left" vertical="center"/>
    </xf>
    <xf numFmtId="0" fontId="0" fillId="3" borderId="125" xfId="0" applyFill="1" applyBorder="1" applyAlignment="1">
      <alignment horizontal="left" vertical="center"/>
    </xf>
    <xf numFmtId="0" fontId="0" fillId="3" borderId="44" xfId="0" applyFill="1" applyBorder="1" applyAlignment="1">
      <alignment horizontal="left" vertical="center"/>
    </xf>
    <xf numFmtId="0" fontId="0" fillId="3" borderId="63" xfId="0" applyFill="1" applyBorder="1" applyAlignment="1">
      <alignment horizontal="left" vertical="center"/>
    </xf>
    <xf numFmtId="0" fontId="36" fillId="2" borderId="0" xfId="0" applyFont="1" applyFill="1" applyAlignment="1">
      <alignment horizontal="center" wrapText="1"/>
    </xf>
    <xf numFmtId="0" fontId="36" fillId="2" borderId="11" xfId="0" applyFont="1" applyFill="1" applyBorder="1" applyAlignment="1">
      <alignment horizontal="center" wrapText="1"/>
    </xf>
    <xf numFmtId="0" fontId="0" fillId="3" borderId="55" xfId="0" applyFill="1" applyBorder="1" applyAlignment="1">
      <alignment horizontal="left" vertical="center"/>
    </xf>
    <xf numFmtId="0" fontId="0" fillId="3" borderId="69" xfId="0" applyFill="1" applyBorder="1" applyAlignment="1">
      <alignment horizontal="left" vertical="center"/>
    </xf>
    <xf numFmtId="14" fontId="2" fillId="2" borderId="55" xfId="0" applyNumberFormat="1" applyFont="1" applyFill="1" applyBorder="1" applyAlignment="1">
      <alignment horizontal="center" vertical="center" wrapText="1"/>
    </xf>
    <xf numFmtId="14" fontId="2" fillId="2" borderId="53" xfId="0" applyNumberFormat="1" applyFont="1" applyFill="1" applyBorder="1" applyAlignment="1">
      <alignment horizontal="center" vertical="center" wrapText="1"/>
    </xf>
    <xf numFmtId="14" fontId="2" fillId="2" borderId="69" xfId="0" applyNumberFormat="1" applyFont="1" applyFill="1" applyBorder="1" applyAlignment="1">
      <alignment horizontal="center" vertical="center" wrapText="1"/>
    </xf>
    <xf numFmtId="0" fontId="0" fillId="3" borderId="60" xfId="0" applyFill="1" applyBorder="1" applyAlignment="1">
      <alignment horizontal="left" vertical="center" wrapText="1"/>
    </xf>
    <xf numFmtId="0" fontId="0" fillId="3" borderId="61" xfId="0" applyFill="1" applyBorder="1" applyAlignment="1">
      <alignment horizontal="left" vertical="center" wrapText="1"/>
    </xf>
    <xf numFmtId="0" fontId="18" fillId="3" borderId="20" xfId="0" applyFont="1" applyFill="1" applyBorder="1" applyAlignment="1">
      <alignment horizontal="left" vertical="center" wrapText="1"/>
    </xf>
    <xf numFmtId="0" fontId="18" fillId="3" borderId="48" xfId="0" applyFont="1" applyFill="1" applyBorder="1" applyAlignment="1">
      <alignment horizontal="left" vertical="center" wrapText="1"/>
    </xf>
    <xf numFmtId="0" fontId="0" fillId="3" borderId="52" xfId="0" applyFill="1" applyBorder="1" applyAlignment="1">
      <alignment horizontal="left" vertical="center" wrapText="1"/>
    </xf>
    <xf numFmtId="0" fontId="0" fillId="3" borderId="53" xfId="0" applyFill="1" applyBorder="1" applyAlignment="1">
      <alignment horizontal="left" vertical="center" wrapText="1"/>
    </xf>
    <xf numFmtId="0" fontId="0" fillId="3" borderId="54" xfId="0" applyFill="1" applyBorder="1" applyAlignment="1">
      <alignment horizontal="left" vertical="center" wrapText="1"/>
    </xf>
    <xf numFmtId="0" fontId="0" fillId="3" borderId="49" xfId="0" applyFill="1" applyBorder="1" applyAlignment="1">
      <alignment horizontal="left" vertical="center" wrapText="1"/>
    </xf>
    <xf numFmtId="0" fontId="0" fillId="3" borderId="48" xfId="0" applyFill="1" applyBorder="1" applyAlignment="1">
      <alignment horizontal="left" vertical="center" wrapText="1"/>
    </xf>
    <xf numFmtId="0" fontId="0" fillId="3" borderId="50" xfId="0" applyFill="1" applyBorder="1" applyAlignment="1">
      <alignment horizontal="left" vertical="center" wrapText="1"/>
    </xf>
    <xf numFmtId="0" fontId="0" fillId="3" borderId="58" xfId="0" applyFill="1" applyBorder="1" applyAlignment="1">
      <alignment horizontal="left" vertical="center" wrapText="1"/>
    </xf>
    <xf numFmtId="0" fontId="0" fillId="3" borderId="56" xfId="0" applyFill="1" applyBorder="1" applyAlignment="1">
      <alignment horizontal="left" vertical="center" wrapText="1"/>
    </xf>
    <xf numFmtId="0" fontId="0" fillId="3" borderId="59" xfId="0" applyFill="1" applyBorder="1" applyAlignment="1">
      <alignment horizontal="left" vertical="center" wrapText="1"/>
    </xf>
    <xf numFmtId="0" fontId="0" fillId="3" borderId="55" xfId="0" applyFill="1" applyBorder="1" applyAlignment="1">
      <alignment horizontal="left" vertical="center" wrapText="1"/>
    </xf>
    <xf numFmtId="0" fontId="0" fillId="3" borderId="51" xfId="0" applyFill="1" applyBorder="1" applyAlignment="1">
      <alignment horizontal="left" vertical="center" wrapText="1"/>
    </xf>
    <xf numFmtId="0" fontId="0" fillId="3" borderId="20" xfId="0" applyFill="1" applyBorder="1" applyAlignment="1">
      <alignment horizontal="left" vertical="center" wrapText="1"/>
    </xf>
    <xf numFmtId="0" fontId="0" fillId="3" borderId="57" xfId="0" applyFill="1" applyBorder="1" applyAlignment="1">
      <alignment horizontal="left" vertical="center" wrapText="1"/>
    </xf>
    <xf numFmtId="0" fontId="0" fillId="3" borderId="44" xfId="0" applyFill="1" applyBorder="1" applyAlignment="1">
      <alignment horizontal="left" vertical="center" wrapText="1"/>
    </xf>
    <xf numFmtId="0" fontId="3" fillId="3" borderId="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166" fontId="3" fillId="2" borderId="44" xfId="0" applyNumberFormat="1" applyFont="1" applyFill="1" applyBorder="1" applyAlignment="1">
      <alignment horizontal="center" vertical="center" wrapText="1"/>
    </xf>
    <xf numFmtId="166" fontId="3" fillId="2" borderId="56" xfId="0" applyNumberFormat="1" applyFont="1" applyFill="1" applyBorder="1" applyAlignment="1">
      <alignment horizontal="center" vertical="center" wrapText="1"/>
    </xf>
    <xf numFmtId="166" fontId="3" fillId="2" borderId="63" xfId="0" applyNumberFormat="1" applyFont="1" applyFill="1" applyBorder="1" applyAlignment="1">
      <alignment horizontal="center" vertical="center" wrapText="1"/>
    </xf>
    <xf numFmtId="166" fontId="3" fillId="2" borderId="20" xfId="0" applyNumberFormat="1" applyFont="1" applyFill="1" applyBorder="1" applyAlignment="1">
      <alignment horizontal="center" vertical="center" wrapText="1"/>
    </xf>
    <xf numFmtId="166" fontId="3" fillId="2" borderId="48" xfId="0" applyNumberFormat="1" applyFont="1" applyFill="1" applyBorder="1" applyAlignment="1">
      <alignment horizontal="center" vertical="center" wrapText="1"/>
    </xf>
    <xf numFmtId="166" fontId="3" fillId="2" borderId="125"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9" xfId="0" applyFont="1" applyFill="1" applyBorder="1" applyAlignment="1">
      <alignment horizontal="center" vertical="center" wrapText="1"/>
    </xf>
    <xf numFmtId="14" fontId="3" fillId="2" borderId="55" xfId="0" applyNumberFormat="1" applyFont="1" applyFill="1" applyBorder="1" applyAlignment="1">
      <alignment horizontal="center" vertical="center" wrapText="1"/>
    </xf>
    <xf numFmtId="14" fontId="3" fillId="2" borderId="53" xfId="0" applyNumberFormat="1" applyFont="1" applyFill="1" applyBorder="1" applyAlignment="1">
      <alignment horizontal="center" vertical="center" wrapText="1"/>
    </xf>
    <xf numFmtId="14" fontId="3" fillId="2" borderId="69" xfId="0" applyNumberFormat="1" applyFont="1" applyFill="1" applyBorder="1" applyAlignment="1">
      <alignment horizontal="center" vertical="center" wrapText="1"/>
    </xf>
    <xf numFmtId="0" fontId="30" fillId="2" borderId="0" xfId="0" applyFont="1" applyFill="1" applyAlignment="1">
      <alignment horizontal="left"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4" fillId="2" borderId="0" xfId="0" applyFont="1" applyFill="1" applyAlignment="1">
      <alignment horizontal="left" vertical="center"/>
    </xf>
    <xf numFmtId="0" fontId="45" fillId="0" borderId="113" xfId="0" applyFont="1" applyBorder="1" applyAlignment="1">
      <alignment vertical="center" wrapText="1"/>
    </xf>
    <xf numFmtId="0" fontId="45" fillId="0" borderId="115" xfId="0" applyFont="1" applyBorder="1" applyAlignment="1">
      <alignment vertical="center" wrapText="1"/>
    </xf>
    <xf numFmtId="0" fontId="45" fillId="0" borderId="112" xfId="0" applyFont="1" applyBorder="1" applyAlignment="1">
      <alignment vertical="center" wrapText="1"/>
    </xf>
    <xf numFmtId="0" fontId="45" fillId="0" borderId="111" xfId="0" applyFont="1" applyBorder="1" applyAlignment="1">
      <alignment horizontal="center" vertical="center" wrapText="1"/>
    </xf>
    <xf numFmtId="0" fontId="45" fillId="0" borderId="1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2" fillId="2" borderId="12" xfId="0" applyFont="1" applyFill="1" applyBorder="1" applyAlignment="1">
      <alignment horizontal="center" vertical="center" wrapText="1"/>
    </xf>
    <xf numFmtId="0" fontId="32" fillId="2" borderId="0" xfId="0" applyFont="1" applyFill="1" applyAlignment="1">
      <alignment horizontal="center" vertical="center" wrapText="1"/>
    </xf>
    <xf numFmtId="49" fontId="4" fillId="3" borderId="9" xfId="0" applyNumberFormat="1" applyFont="1" applyFill="1" applyBorder="1" applyAlignment="1">
      <alignment horizontal="center" vertical="center"/>
    </xf>
    <xf numFmtId="49" fontId="4" fillId="3" borderId="1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cellXfs>
  <cellStyles count="3">
    <cellStyle name="Normal" xfId="0" builtinId="0"/>
    <cellStyle name="Normal 2 2" xfId="2" xr:uid="{00000000-0005-0000-0000-000000000000}"/>
    <cellStyle name="Normal 3" xfId="1" xr:uid="{00000000-0005-0000-0000-000001000000}"/>
  </cellStyles>
  <dxfs count="92">
    <dxf>
      <fill>
        <patternFill>
          <bgColor theme="5"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ont>
        <color rgb="FFFF0000"/>
      </font>
      <fill>
        <patternFill>
          <bgColor rgb="FFFFFF00"/>
        </patternFill>
      </fill>
    </dxf>
    <dxf>
      <font>
        <color theme="0"/>
      </font>
      <fill>
        <patternFill>
          <bgColor theme="0"/>
        </patternFill>
      </fill>
    </dxf>
    <dxf>
      <font>
        <color theme="0"/>
      </font>
    </dxf>
    <dxf>
      <fill>
        <patternFill>
          <bgColor theme="5" tint="0.79998168889431442"/>
        </patternFill>
      </fill>
    </dxf>
    <dxf>
      <fill>
        <patternFill>
          <bgColor theme="9" tint="0.79998168889431442"/>
        </patternFill>
      </fill>
    </dxf>
    <dxf>
      <font>
        <color rgb="FFFF0000"/>
      </font>
      <fill>
        <patternFill>
          <bgColor rgb="FFFFFF00"/>
        </patternFill>
      </fill>
    </dxf>
    <dxf>
      <font>
        <color rgb="FFFF0000"/>
      </font>
      <fill>
        <patternFill>
          <bgColor rgb="FFFFFF00"/>
        </patternFill>
      </fill>
    </dxf>
    <dxf>
      <font>
        <color theme="0"/>
      </font>
      <fill>
        <patternFill>
          <bgColor theme="0"/>
        </patternFill>
      </fill>
    </dxf>
    <dxf>
      <font>
        <color theme="0"/>
      </font>
      <fill>
        <patternFill>
          <bgColor theme="0"/>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ont>
        <color rgb="FFFF0000"/>
      </font>
      <fill>
        <patternFill>
          <bgColor rgb="FFFFFF00"/>
        </patternFill>
      </fill>
    </dxf>
    <dxf>
      <font>
        <color theme="0"/>
      </font>
      <fill>
        <patternFill>
          <bgColor theme="0"/>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59996337778862885"/>
        </patternFill>
      </fill>
    </dxf>
    <dxf>
      <fill>
        <patternFill>
          <bgColor theme="9" tint="0.79998168889431442"/>
        </patternFill>
      </fill>
    </dxf>
    <dxf>
      <fill>
        <patternFill>
          <bgColor theme="5" tint="0.59996337778862885"/>
        </patternFill>
      </fill>
    </dxf>
    <dxf>
      <fill>
        <patternFill>
          <bgColor theme="9" tint="0.79998168889431442"/>
        </patternFill>
      </fill>
    </dxf>
    <dxf>
      <fill>
        <patternFill>
          <bgColor theme="5" tint="0.59996337778862885"/>
        </patternFill>
      </fill>
    </dxf>
    <dxf>
      <fill>
        <patternFill>
          <bgColor theme="9" tint="0.79998168889431442"/>
        </patternFill>
      </fill>
    </dxf>
    <dxf>
      <fill>
        <patternFill>
          <bgColor theme="5" tint="0.59996337778862885"/>
        </patternFill>
      </fill>
    </dxf>
    <dxf>
      <fill>
        <patternFill>
          <bgColor theme="9"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22860</xdr:colOff>
          <xdr:row>28</xdr:row>
          <xdr:rowOff>30480</xdr:rowOff>
        </xdr:from>
        <xdr:to>
          <xdr:col>0</xdr:col>
          <xdr:colOff>2537460</xdr:colOff>
          <xdr:row>29</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GB" sz="1100" b="1" i="0" u="none" strike="noStrike" baseline="0">
                  <a:solidFill>
                    <a:srgbClr val="FF0000"/>
                  </a:solidFill>
                  <a:latin typeface="Calibri"/>
                  <a:cs typeface="Calibri"/>
                </a:rPr>
                <a:t>TOTAL 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66675</xdr:colOff>
      <xdr:row>62</xdr:row>
      <xdr:rowOff>152398</xdr:rowOff>
    </xdr:from>
    <xdr:to>
      <xdr:col>12</xdr:col>
      <xdr:colOff>28575</xdr:colOff>
      <xdr:row>142</xdr:row>
      <xdr:rowOff>114299</xdr:rowOff>
    </xdr:to>
    <xdr:sp macro="" textlink="">
      <xdr:nvSpPr>
        <xdr:cNvPr id="2" name="Rectangle 1">
          <a:extLst>
            <a:ext uri="{FF2B5EF4-FFF2-40B4-BE49-F238E27FC236}">
              <a16:creationId xmlns:a16="http://schemas.microsoft.com/office/drawing/2014/main" id="{00000000-0008-0000-0600-000002000000}"/>
            </a:ext>
          </a:extLst>
        </xdr:cNvPr>
        <xdr:cNvSpPr/>
      </xdr:nvSpPr>
      <xdr:spPr>
        <a:xfrm>
          <a:off x="66675" y="11439523"/>
          <a:ext cx="7696200" cy="15201901"/>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0</xdr:col>
      <xdr:colOff>0</xdr:colOff>
      <xdr:row>38</xdr:row>
      <xdr:rowOff>0</xdr:rowOff>
    </xdr:from>
    <xdr:ext cx="7781244" cy="819552"/>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1479" t="34782" r="7253" b="53202"/>
        <a:stretch/>
      </xdr:blipFill>
      <xdr:spPr>
        <a:xfrm>
          <a:off x="0" y="6715125"/>
          <a:ext cx="7781244" cy="81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624052</xdr:colOff>
      <xdr:row>7</xdr:row>
      <xdr:rowOff>317500</xdr:rowOff>
    </xdr:from>
    <xdr:to>
      <xdr:col>1</xdr:col>
      <xdr:colOff>3724377</xdr:colOff>
      <xdr:row>7</xdr:row>
      <xdr:rowOff>927976</xdr:rowOff>
    </xdr:to>
    <xdr:pic>
      <xdr:nvPicPr>
        <xdr:cNvPr id="2" name="Image 2" descr="A00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5177" y="1298575"/>
          <a:ext cx="3100325" cy="610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1193363</xdr:colOff>
      <xdr:row>8</xdr:row>
      <xdr:rowOff>146004</xdr:rowOff>
    </xdr:from>
    <xdr:to>
      <xdr:col>1</xdr:col>
      <xdr:colOff>2977932</xdr:colOff>
      <xdr:row>8</xdr:row>
      <xdr:rowOff>1100192</xdr:rowOff>
    </xdr:to>
    <xdr:pic>
      <xdr:nvPicPr>
        <xdr:cNvPr id="3" name="Image 3" descr="A00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4488" y="2393904"/>
          <a:ext cx="1784569" cy="954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635000</xdr:colOff>
      <xdr:row>9</xdr:row>
      <xdr:rowOff>223234</xdr:rowOff>
    </xdr:from>
    <xdr:to>
      <xdr:col>1</xdr:col>
      <xdr:colOff>3565718</xdr:colOff>
      <xdr:row>9</xdr:row>
      <xdr:rowOff>997387</xdr:rowOff>
    </xdr:to>
    <xdr:pic>
      <xdr:nvPicPr>
        <xdr:cNvPr id="4" name="Image 4" descr="A00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flipV="1">
          <a:off x="2016125" y="3737959"/>
          <a:ext cx="2930718" cy="774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813020</xdr:colOff>
      <xdr:row>10</xdr:row>
      <xdr:rowOff>48053</xdr:rowOff>
    </xdr:from>
    <xdr:to>
      <xdr:col>1</xdr:col>
      <xdr:colOff>3363968</xdr:colOff>
      <xdr:row>10</xdr:row>
      <xdr:rowOff>1161500</xdr:rowOff>
    </xdr:to>
    <xdr:pic>
      <xdr:nvPicPr>
        <xdr:cNvPr id="5" name="Image 27" descr="A00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6003" b="12596"/>
        <a:stretch>
          <a:fillRect/>
        </a:stretch>
      </xdr:blipFill>
      <xdr:spPr bwMode="auto">
        <a:xfrm flipV="1">
          <a:off x="2194145" y="4829603"/>
          <a:ext cx="2550948" cy="1113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669708</xdr:colOff>
      <xdr:row>11</xdr:row>
      <xdr:rowOff>177542</xdr:rowOff>
    </xdr:from>
    <xdr:to>
      <xdr:col>1</xdr:col>
      <xdr:colOff>3362982</xdr:colOff>
      <xdr:row>11</xdr:row>
      <xdr:rowOff>911661</xdr:rowOff>
    </xdr:to>
    <xdr:pic>
      <xdr:nvPicPr>
        <xdr:cNvPr id="6" name="Image 28" descr="A00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50833" y="6225917"/>
          <a:ext cx="2693274" cy="734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875864</xdr:colOff>
      <xdr:row>12</xdr:row>
      <xdr:rowOff>37086</xdr:rowOff>
    </xdr:from>
    <xdr:to>
      <xdr:col>1</xdr:col>
      <xdr:colOff>3328278</xdr:colOff>
      <xdr:row>12</xdr:row>
      <xdr:rowOff>1173873</xdr:rowOff>
    </xdr:to>
    <xdr:pic>
      <xdr:nvPicPr>
        <xdr:cNvPr id="7" name="Image 29" descr="A00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56989" y="7352286"/>
          <a:ext cx="2452414" cy="1136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864916</xdr:colOff>
      <xdr:row>13</xdr:row>
      <xdr:rowOff>173033</xdr:rowOff>
    </xdr:from>
    <xdr:to>
      <xdr:col>1</xdr:col>
      <xdr:colOff>3448708</xdr:colOff>
      <xdr:row>13</xdr:row>
      <xdr:rowOff>1094829</xdr:rowOff>
    </xdr:to>
    <xdr:pic>
      <xdr:nvPicPr>
        <xdr:cNvPr id="8" name="Image 30" descr="A00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46041" y="8755058"/>
          <a:ext cx="2583792" cy="921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361295</xdr:colOff>
      <xdr:row>14</xdr:row>
      <xdr:rowOff>44857</xdr:rowOff>
    </xdr:from>
    <xdr:to>
      <xdr:col>1</xdr:col>
      <xdr:colOff>4138449</xdr:colOff>
      <xdr:row>14</xdr:row>
      <xdr:rowOff>1194127</xdr:rowOff>
    </xdr:to>
    <xdr:pic>
      <xdr:nvPicPr>
        <xdr:cNvPr id="9" name="Image 31" descr="A008">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42420" y="9893707"/>
          <a:ext cx="3777154" cy="1149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459829</xdr:colOff>
      <xdr:row>15</xdr:row>
      <xdr:rowOff>174623</xdr:rowOff>
    </xdr:from>
    <xdr:to>
      <xdr:col>1</xdr:col>
      <xdr:colOff>4018018</xdr:colOff>
      <xdr:row>15</xdr:row>
      <xdr:rowOff>996293</xdr:rowOff>
    </xdr:to>
    <xdr:pic>
      <xdr:nvPicPr>
        <xdr:cNvPr id="10" name="Image 32" descr="A00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40954" y="11290298"/>
          <a:ext cx="3558189" cy="821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569311</xdr:colOff>
      <xdr:row>16</xdr:row>
      <xdr:rowOff>251809</xdr:rowOff>
    </xdr:from>
    <xdr:to>
      <xdr:col>1</xdr:col>
      <xdr:colOff>3941379</xdr:colOff>
      <xdr:row>16</xdr:row>
      <xdr:rowOff>963448</xdr:rowOff>
    </xdr:to>
    <xdr:pic>
      <xdr:nvPicPr>
        <xdr:cNvPr id="11" name="Image 33" descr="A010">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50436" y="12634309"/>
          <a:ext cx="3372068" cy="711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1248103</xdr:colOff>
      <xdr:row>17</xdr:row>
      <xdr:rowOff>383190</xdr:rowOff>
    </xdr:from>
    <xdr:to>
      <xdr:col>1</xdr:col>
      <xdr:colOff>2987215</xdr:colOff>
      <xdr:row>17</xdr:row>
      <xdr:rowOff>871702</xdr:rowOff>
    </xdr:to>
    <xdr:pic>
      <xdr:nvPicPr>
        <xdr:cNvPr id="12" name="Image 34" descr="A011">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29228" y="14032515"/>
          <a:ext cx="1739112" cy="488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394138</xdr:colOff>
      <xdr:row>18</xdr:row>
      <xdr:rowOff>94164</xdr:rowOff>
    </xdr:from>
    <xdr:to>
      <xdr:col>1</xdr:col>
      <xdr:colOff>3777155</xdr:colOff>
      <xdr:row>18</xdr:row>
      <xdr:rowOff>1041729</xdr:rowOff>
    </xdr:to>
    <xdr:pic>
      <xdr:nvPicPr>
        <xdr:cNvPr id="13" name="Image 35" descr="A0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75263" y="15010314"/>
          <a:ext cx="3383017" cy="947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963449</xdr:colOff>
      <xdr:row>19</xdr:row>
      <xdr:rowOff>142328</xdr:rowOff>
    </xdr:from>
    <xdr:to>
      <xdr:col>1</xdr:col>
      <xdr:colOff>3273535</xdr:colOff>
      <xdr:row>19</xdr:row>
      <xdr:rowOff>886811</xdr:rowOff>
    </xdr:to>
    <xdr:pic>
      <xdr:nvPicPr>
        <xdr:cNvPr id="14" name="Image 36" descr="A013">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44574" y="16325303"/>
          <a:ext cx="2310086" cy="744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1554655</xdr:colOff>
      <xdr:row>20</xdr:row>
      <xdr:rowOff>94804</xdr:rowOff>
    </xdr:from>
    <xdr:to>
      <xdr:col>1</xdr:col>
      <xdr:colOff>3054568</xdr:colOff>
      <xdr:row>20</xdr:row>
      <xdr:rowOff>1190516</xdr:rowOff>
    </xdr:to>
    <xdr:pic>
      <xdr:nvPicPr>
        <xdr:cNvPr id="15" name="Image 37" descr="A014">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935780" y="17544604"/>
          <a:ext cx="1499913" cy="1095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591207</xdr:colOff>
      <xdr:row>21</xdr:row>
      <xdr:rowOff>238717</xdr:rowOff>
    </xdr:from>
    <xdr:to>
      <xdr:col>1</xdr:col>
      <xdr:colOff>3799052</xdr:colOff>
      <xdr:row>21</xdr:row>
      <xdr:rowOff>966842</xdr:rowOff>
    </xdr:to>
    <xdr:pic>
      <xdr:nvPicPr>
        <xdr:cNvPr id="16" name="Image 38" descr="A015">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972332" y="18955342"/>
          <a:ext cx="3207845" cy="72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333375</xdr:colOff>
      <xdr:row>22</xdr:row>
      <xdr:rowOff>154350</xdr:rowOff>
    </xdr:from>
    <xdr:to>
      <xdr:col>1</xdr:col>
      <xdr:colOff>3848100</xdr:colOff>
      <xdr:row>22</xdr:row>
      <xdr:rowOff>1069646</xdr:rowOff>
    </xdr:to>
    <xdr:pic>
      <xdr:nvPicPr>
        <xdr:cNvPr id="17" name="Image 39" descr="A016">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14500" y="20137800"/>
          <a:ext cx="3514725" cy="915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1085850</xdr:colOff>
      <xdr:row>23</xdr:row>
      <xdr:rowOff>26166</xdr:rowOff>
    </xdr:from>
    <xdr:to>
      <xdr:col>1</xdr:col>
      <xdr:colOff>3219778</xdr:colOff>
      <xdr:row>23</xdr:row>
      <xdr:rowOff>1227629</xdr:rowOff>
    </xdr:to>
    <xdr:pic>
      <xdr:nvPicPr>
        <xdr:cNvPr id="18" name="Image 40" descr="A017">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466975" y="21276441"/>
          <a:ext cx="2133928" cy="1201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1094827</xdr:colOff>
      <xdr:row>24</xdr:row>
      <xdr:rowOff>109482</xdr:rowOff>
    </xdr:from>
    <xdr:to>
      <xdr:col>1</xdr:col>
      <xdr:colOff>3247380</xdr:colOff>
      <xdr:row>24</xdr:row>
      <xdr:rowOff>1204309</xdr:rowOff>
    </xdr:to>
    <xdr:pic>
      <xdr:nvPicPr>
        <xdr:cNvPr id="19" name="Image 41" descr="A018">
          <a:extLst>
            <a:ext uri="{FF2B5EF4-FFF2-40B4-BE49-F238E27FC236}">
              <a16:creationId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475952" y="22626582"/>
          <a:ext cx="2152553" cy="109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3</xdr:row>
      <xdr:rowOff>38100</xdr:rowOff>
    </xdr:from>
    <xdr:to>
      <xdr:col>11</xdr:col>
      <xdr:colOff>199049</xdr:colOff>
      <xdr:row>26</xdr:row>
      <xdr:rowOff>132790</xdr:rowOff>
    </xdr:to>
    <xdr:pic>
      <xdr:nvPicPr>
        <xdr:cNvPr id="4" name="Imag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190500" y="619125"/>
          <a:ext cx="7809524" cy="4476190"/>
        </a:xfrm>
        <a:prstGeom prst="rect">
          <a:avLst/>
        </a:prstGeom>
      </xdr:spPr>
    </xdr:pic>
    <xdr:clientData/>
  </xdr:twoCellAnchor>
  <xdr:twoCellAnchor editAs="oneCell">
    <xdr:from>
      <xdr:col>1</xdr:col>
      <xdr:colOff>0</xdr:colOff>
      <xdr:row>25</xdr:row>
      <xdr:rowOff>95250</xdr:rowOff>
    </xdr:from>
    <xdr:to>
      <xdr:col>11</xdr:col>
      <xdr:colOff>208571</xdr:colOff>
      <xdr:row>55</xdr:row>
      <xdr:rowOff>94536</xdr:rowOff>
    </xdr:to>
    <xdr:pic>
      <xdr:nvPicPr>
        <xdr:cNvPr id="5" name="Imag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180975" y="4867275"/>
          <a:ext cx="7828571" cy="5714286"/>
        </a:xfrm>
        <a:prstGeom prst="rect">
          <a:avLst/>
        </a:prstGeom>
      </xdr:spPr>
    </xdr:pic>
    <xdr:clientData/>
  </xdr:twoCellAnchor>
  <xdr:twoCellAnchor editAs="oneCell">
    <xdr:from>
      <xdr:col>1</xdr:col>
      <xdr:colOff>9525</xdr:colOff>
      <xdr:row>55</xdr:row>
      <xdr:rowOff>85725</xdr:rowOff>
    </xdr:from>
    <xdr:to>
      <xdr:col>11</xdr:col>
      <xdr:colOff>256192</xdr:colOff>
      <xdr:row>58</xdr:row>
      <xdr:rowOff>95177</xdr:rowOff>
    </xdr:to>
    <xdr:pic>
      <xdr:nvPicPr>
        <xdr:cNvPr id="6" name="Imag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3"/>
        <a:stretch>
          <a:fillRect/>
        </a:stretch>
      </xdr:blipFill>
      <xdr:spPr>
        <a:xfrm>
          <a:off x="190500" y="10572750"/>
          <a:ext cx="7866667" cy="580952"/>
        </a:xfrm>
        <a:prstGeom prst="rect">
          <a:avLst/>
        </a:prstGeom>
      </xdr:spPr>
    </xdr:pic>
    <xdr:clientData/>
  </xdr:twoCellAnchor>
  <xdr:twoCellAnchor editAs="oneCell">
    <xdr:from>
      <xdr:col>1</xdr:col>
      <xdr:colOff>19050</xdr:colOff>
      <xdr:row>58</xdr:row>
      <xdr:rowOff>95250</xdr:rowOff>
    </xdr:from>
    <xdr:to>
      <xdr:col>11</xdr:col>
      <xdr:colOff>160955</xdr:colOff>
      <xdr:row>87</xdr:row>
      <xdr:rowOff>46940</xdr:rowOff>
    </xdr:to>
    <xdr:pic>
      <xdr:nvPicPr>
        <xdr:cNvPr id="8" name="Imag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4"/>
        <a:stretch>
          <a:fillRect/>
        </a:stretch>
      </xdr:blipFill>
      <xdr:spPr>
        <a:xfrm>
          <a:off x="200025" y="11153775"/>
          <a:ext cx="7761905" cy="54761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K74"/>
  <sheetViews>
    <sheetView zoomScale="90" zoomScaleNormal="90" workbookViewId="0">
      <selection activeCell="H9" sqref="H9"/>
    </sheetView>
  </sheetViews>
  <sheetFormatPr defaultColWidth="11.44140625" defaultRowHeight="14.4"/>
  <cols>
    <col min="1" max="1" width="38.44140625" style="1" customWidth="1"/>
    <col min="2" max="2" width="35.6640625" style="1" customWidth="1"/>
    <col min="3" max="3" width="11.44140625" style="1"/>
    <col min="4" max="4" width="12.109375" style="1" customWidth="1"/>
    <col min="5" max="5" width="12.33203125" style="1" customWidth="1"/>
    <col min="6" max="16384" width="11.44140625" style="1"/>
  </cols>
  <sheetData>
    <row r="1" spans="1:5" ht="21">
      <c r="A1" s="240" t="s">
        <v>510</v>
      </c>
      <c r="B1" s="240"/>
      <c r="C1" s="240"/>
      <c r="D1" s="240"/>
      <c r="E1" s="240"/>
    </row>
    <row r="2" spans="1:5" ht="21">
      <c r="A2" s="240" t="s">
        <v>246</v>
      </c>
      <c r="B2" s="240"/>
      <c r="C2" s="240"/>
      <c r="D2" s="240"/>
      <c r="E2" s="240"/>
    </row>
    <row r="3" spans="1:5" ht="7.5" customHeight="1">
      <c r="A3" s="10"/>
      <c r="B3" s="11"/>
    </row>
    <row r="4" spans="1:5" ht="15.6">
      <c r="A4" s="9" t="s">
        <v>50</v>
      </c>
      <c r="B4" s="11"/>
    </row>
    <row r="5" spans="1:5">
      <c r="A5" s="10" t="s">
        <v>511</v>
      </c>
      <c r="B5" s="8"/>
    </row>
    <row r="6" spans="1:5" ht="28.2" customHeight="1">
      <c r="A6" s="253" t="s">
        <v>512</v>
      </c>
      <c r="B6" s="253"/>
      <c r="C6" s="253"/>
      <c r="D6" s="253"/>
      <c r="E6" s="253"/>
    </row>
    <row r="7" spans="1:5" ht="9" customHeight="1">
      <c r="A7" s="10"/>
      <c r="B7" s="8"/>
    </row>
    <row r="8" spans="1:5" ht="15.6">
      <c r="A8" s="9" t="s">
        <v>51</v>
      </c>
      <c r="B8" s="11"/>
    </row>
    <row r="9" spans="1:5" s="21" customFormat="1" ht="93.75" customHeight="1">
      <c r="A9" s="241" t="s">
        <v>140</v>
      </c>
      <c r="B9" s="242"/>
      <c r="C9" s="242"/>
      <c r="D9" s="242"/>
      <c r="E9" s="243"/>
    </row>
    <row r="10" spans="1:5" ht="66" customHeight="1">
      <c r="A10" s="247" t="s">
        <v>513</v>
      </c>
      <c r="B10" s="248"/>
      <c r="C10" s="248"/>
      <c r="D10" s="248"/>
      <c r="E10" s="249"/>
    </row>
    <row r="11" spans="1:5" ht="11.25" customHeight="1">
      <c r="A11" s="10"/>
      <c r="B11" s="12"/>
    </row>
    <row r="12" spans="1:5" ht="39.9" customHeight="1">
      <c r="A12" s="250" t="s">
        <v>256</v>
      </c>
      <c r="B12" s="251"/>
      <c r="C12" s="251"/>
      <c r="D12" s="251"/>
      <c r="E12" s="252"/>
    </row>
    <row r="13" spans="1:5" ht="11.25" customHeight="1">
      <c r="A13" s="10"/>
      <c r="B13" s="12"/>
    </row>
    <row r="14" spans="1:5" ht="11.25" customHeight="1">
      <c r="A14" s="10"/>
      <c r="B14" s="12"/>
    </row>
    <row r="15" spans="1:5" ht="15.75" customHeight="1">
      <c r="A15" s="9" t="s">
        <v>52</v>
      </c>
      <c r="B15" s="13"/>
    </row>
    <row r="16" spans="1:5" ht="46.5" customHeight="1">
      <c r="A16" s="15" t="s">
        <v>247</v>
      </c>
      <c r="B16" s="244" t="s">
        <v>135</v>
      </c>
      <c r="C16" s="244"/>
      <c r="D16" s="244"/>
      <c r="E16" s="244"/>
    </row>
    <row r="17" spans="1:11">
      <c r="A17" s="15" t="s">
        <v>462</v>
      </c>
      <c r="B17" s="244" t="s">
        <v>463</v>
      </c>
      <c r="C17" s="244"/>
      <c r="D17" s="244"/>
      <c r="E17" s="244"/>
    </row>
    <row r="18" spans="1:11" ht="23.1" customHeight="1">
      <c r="A18" s="16" t="s">
        <v>127</v>
      </c>
      <c r="B18" s="245" t="s">
        <v>477</v>
      </c>
      <c r="C18" s="246"/>
      <c r="D18" s="246"/>
      <c r="E18" s="246"/>
    </row>
    <row r="19" spans="1:11" ht="23.1" customHeight="1">
      <c r="A19" s="16" t="s">
        <v>141</v>
      </c>
      <c r="B19" s="246"/>
      <c r="C19" s="246"/>
      <c r="D19" s="246"/>
      <c r="E19" s="246"/>
    </row>
    <row r="20" spans="1:11" ht="23.1" customHeight="1">
      <c r="A20" s="17" t="s">
        <v>128</v>
      </c>
      <c r="B20" s="246"/>
      <c r="C20" s="246"/>
      <c r="D20" s="246"/>
      <c r="E20" s="246"/>
    </row>
    <row r="21" spans="1:11" ht="23.1" customHeight="1">
      <c r="A21" s="18" t="s">
        <v>129</v>
      </c>
      <c r="B21" s="246"/>
      <c r="C21" s="246"/>
      <c r="D21" s="246"/>
      <c r="E21" s="246"/>
    </row>
    <row r="22" spans="1:11" ht="22.5" customHeight="1">
      <c r="A22" s="16" t="s">
        <v>130</v>
      </c>
      <c r="B22" s="246"/>
      <c r="C22" s="246"/>
      <c r="D22" s="246"/>
      <c r="E22" s="246"/>
    </row>
    <row r="23" spans="1:11" ht="49.5" customHeight="1">
      <c r="A23" s="19" t="s">
        <v>53</v>
      </c>
      <c r="B23" s="274" t="s">
        <v>254</v>
      </c>
      <c r="C23" s="275"/>
      <c r="D23" s="275"/>
      <c r="E23" s="275"/>
    </row>
    <row r="24" spans="1:11" ht="45.75" customHeight="1">
      <c r="A24" s="19" t="s">
        <v>259</v>
      </c>
      <c r="B24" s="274" t="s">
        <v>260</v>
      </c>
      <c r="C24" s="275"/>
      <c r="D24" s="275"/>
      <c r="E24" s="275"/>
    </row>
    <row r="25" spans="1:11" s="33" customFormat="1" ht="20.100000000000001" customHeight="1">
      <c r="A25" s="34" t="s">
        <v>88</v>
      </c>
      <c r="B25" s="276" t="s">
        <v>131</v>
      </c>
      <c r="C25" s="276"/>
      <c r="D25" s="276"/>
      <c r="E25" s="277"/>
      <c r="F25" s="1"/>
      <c r="H25" s="1" t="s">
        <v>31</v>
      </c>
      <c r="I25" s="1"/>
      <c r="J25" s="1"/>
      <c r="K25" s="1"/>
    </row>
    <row r="26" spans="1:11" s="33" customFormat="1" ht="20.100000000000001" customHeight="1">
      <c r="A26" s="34" t="s">
        <v>89</v>
      </c>
      <c r="B26" s="276" t="s">
        <v>136</v>
      </c>
      <c r="C26" s="276"/>
      <c r="D26" s="276"/>
      <c r="E26" s="277"/>
      <c r="F26" s="1"/>
    </row>
    <row r="27" spans="1:11" s="33" customFormat="1" ht="20.100000000000001" customHeight="1">
      <c r="A27" s="34" t="s">
        <v>132</v>
      </c>
      <c r="B27" s="271" t="s">
        <v>255</v>
      </c>
      <c r="C27" s="272"/>
      <c r="D27" s="272"/>
      <c r="E27" s="272"/>
      <c r="F27" s="1"/>
    </row>
    <row r="28" spans="1:11">
      <c r="B28" s="273"/>
      <c r="C28" s="273"/>
      <c r="D28" s="273"/>
      <c r="E28" s="273"/>
    </row>
    <row r="29" spans="1:11" ht="45" customHeight="1">
      <c r="A29" s="263" t="s">
        <v>35</v>
      </c>
      <c r="B29" s="264" t="s">
        <v>139</v>
      </c>
      <c r="C29" s="264"/>
      <c r="D29" s="264"/>
      <c r="E29" s="264"/>
    </row>
    <row r="30" spans="1:11">
      <c r="A30" s="263"/>
      <c r="B30" s="30"/>
      <c r="C30" s="30"/>
      <c r="D30" s="30"/>
      <c r="E30" s="30"/>
    </row>
    <row r="32" spans="1:11" ht="15.6">
      <c r="A32" s="121" t="s">
        <v>264</v>
      </c>
      <c r="G32" s="125"/>
    </row>
    <row r="33" spans="1:7">
      <c r="A33" s="122" t="s">
        <v>261</v>
      </c>
      <c r="B33" s="123"/>
      <c r="C33" s="123"/>
      <c r="D33" s="123"/>
      <c r="E33" s="124"/>
      <c r="G33" s="21"/>
    </row>
    <row r="34" spans="1:7" ht="69.75" customHeight="1">
      <c r="A34" s="257" t="s">
        <v>262</v>
      </c>
      <c r="B34" s="258"/>
      <c r="C34" s="258"/>
      <c r="D34" s="258"/>
      <c r="E34" s="259"/>
      <c r="G34" s="126"/>
    </row>
    <row r="35" spans="1:7">
      <c r="A35" s="265" t="s">
        <v>263</v>
      </c>
      <c r="B35" s="266"/>
      <c r="C35" s="266"/>
      <c r="D35" s="266"/>
      <c r="E35" s="267"/>
      <c r="G35" s="127"/>
    </row>
    <row r="36" spans="1:7" ht="54.75" customHeight="1">
      <c r="A36" s="257" t="s">
        <v>456</v>
      </c>
      <c r="B36" s="258"/>
      <c r="C36" s="258"/>
      <c r="D36" s="258"/>
      <c r="E36" s="259"/>
      <c r="G36" s="127"/>
    </row>
    <row r="37" spans="1:7">
      <c r="A37" s="265" t="s">
        <v>265</v>
      </c>
      <c r="B37" s="266"/>
      <c r="C37" s="266"/>
      <c r="D37" s="266"/>
      <c r="E37" s="267"/>
      <c r="G37" s="128"/>
    </row>
    <row r="38" spans="1:7" ht="47.25" customHeight="1">
      <c r="A38" s="268" t="s">
        <v>514</v>
      </c>
      <c r="B38" s="269"/>
      <c r="C38" s="269"/>
      <c r="D38" s="269"/>
      <c r="E38" s="270"/>
      <c r="G38" s="129"/>
    </row>
    <row r="39" spans="1:7" ht="14.4" customHeight="1">
      <c r="A39" s="254" t="s">
        <v>266</v>
      </c>
      <c r="B39" s="255"/>
      <c r="C39" s="255"/>
      <c r="D39" s="255"/>
      <c r="E39" s="256"/>
    </row>
    <row r="40" spans="1:7">
      <c r="A40" s="260" t="s">
        <v>515</v>
      </c>
      <c r="B40" s="261"/>
      <c r="C40" s="261"/>
      <c r="D40" s="261"/>
      <c r="E40" s="262"/>
    </row>
    <row r="41" spans="1:7">
      <c r="A41" s="257" t="s">
        <v>516</v>
      </c>
      <c r="B41" s="258"/>
      <c r="C41" s="258"/>
      <c r="D41" s="258"/>
      <c r="E41" s="259"/>
      <c r="G41" s="126"/>
    </row>
    <row r="42" spans="1:7" ht="30.75" customHeight="1">
      <c r="G42" s="128"/>
    </row>
    <row r="43" spans="1:7">
      <c r="G43" s="126"/>
    </row>
    <row r="44" spans="1:7" ht="30" customHeight="1">
      <c r="G44" s="129"/>
    </row>
    <row r="48" spans="1:7" ht="15" customHeight="1"/>
    <row r="55" ht="15" customHeight="1"/>
    <row r="63" ht="15" customHeight="1"/>
    <row r="66" ht="15" customHeight="1"/>
    <row r="74" ht="15" customHeight="1"/>
  </sheetData>
  <sheetProtection selectLockedCells="1"/>
  <mergeCells count="25">
    <mergeCell ref="B27:E27"/>
    <mergeCell ref="B28:E28"/>
    <mergeCell ref="B23:E23"/>
    <mergeCell ref="B25:E25"/>
    <mergeCell ref="B26:E26"/>
    <mergeCell ref="B24:E24"/>
    <mergeCell ref="A39:E39"/>
    <mergeCell ref="A41:E41"/>
    <mergeCell ref="A40:E40"/>
    <mergeCell ref="A29:A30"/>
    <mergeCell ref="B29:E29"/>
    <mergeCell ref="A34:E34"/>
    <mergeCell ref="A35:E35"/>
    <mergeCell ref="A36:E36"/>
    <mergeCell ref="A37:E37"/>
    <mergeCell ref="A38:E38"/>
    <mergeCell ref="A2:E2"/>
    <mergeCell ref="A1:E1"/>
    <mergeCell ref="A9:E9"/>
    <mergeCell ref="B16:E16"/>
    <mergeCell ref="B18:E22"/>
    <mergeCell ref="A10:E10"/>
    <mergeCell ref="A12:E12"/>
    <mergeCell ref="B17:E17"/>
    <mergeCell ref="A6:E6"/>
  </mergeCells>
  <phoneticPr fontId="53" type="noConversion"/>
  <pageMargins left="0.25" right="0.25"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Reintialiser_values_LL">
                <anchor moveWithCells="1" sizeWithCells="1">
                  <from>
                    <xdr:col>0</xdr:col>
                    <xdr:colOff>22860</xdr:colOff>
                    <xdr:row>28</xdr:row>
                    <xdr:rowOff>30480</xdr:rowOff>
                  </from>
                  <to>
                    <xdr:col>0</xdr:col>
                    <xdr:colOff>2537460</xdr:colOff>
                    <xdr:row>29</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8">
    <pageSetUpPr fitToPage="1"/>
  </sheetPr>
  <dimension ref="A1:R40"/>
  <sheetViews>
    <sheetView topLeftCell="A10" zoomScale="80" zoomScaleNormal="80" workbookViewId="0">
      <selection activeCell="K25" sqref="K25"/>
    </sheetView>
  </sheetViews>
  <sheetFormatPr defaultColWidth="11.44140625" defaultRowHeight="14.4"/>
  <cols>
    <col min="1" max="1" width="18.5546875" style="1" customWidth="1"/>
    <col min="2" max="2" width="46.6640625" style="1" customWidth="1"/>
    <col min="3" max="3" width="11.44140625" style="1"/>
    <col min="4" max="4" width="22.5546875" style="1" customWidth="1"/>
    <col min="5" max="6" width="11.6640625" style="1" customWidth="1"/>
    <col min="7" max="7" width="11.5546875" style="1" customWidth="1"/>
    <col min="8" max="8" width="15.6640625" style="1" customWidth="1"/>
    <col min="9" max="16384" width="11.44140625" style="1"/>
  </cols>
  <sheetData>
    <row r="1" spans="1:18" customFormat="1" ht="19.5" customHeight="1">
      <c r="A1" s="280" t="s">
        <v>388</v>
      </c>
      <c r="B1" s="281"/>
      <c r="C1" s="281"/>
      <c r="D1" s="281"/>
      <c r="E1" s="284" t="s">
        <v>549</v>
      </c>
      <c r="F1" s="285"/>
      <c r="G1" s="285"/>
      <c r="H1" s="286"/>
      <c r="I1" s="1"/>
      <c r="J1" s="1"/>
      <c r="K1" s="1"/>
      <c r="L1" s="1"/>
      <c r="M1" s="1"/>
      <c r="N1" s="1"/>
      <c r="O1" s="1"/>
      <c r="P1" s="1"/>
      <c r="Q1" s="1"/>
      <c r="R1" s="1"/>
    </row>
    <row r="2" spans="1:18" customFormat="1" ht="19.5" customHeight="1" thickBot="1">
      <c r="A2" s="282"/>
      <c r="B2" s="283"/>
      <c r="C2" s="283"/>
      <c r="D2" s="283"/>
      <c r="E2" s="287"/>
      <c r="F2" s="288"/>
      <c r="G2" s="288"/>
      <c r="H2" s="289"/>
      <c r="I2" s="1"/>
      <c r="J2" s="1"/>
      <c r="K2" s="1"/>
      <c r="L2" s="1"/>
      <c r="M2" s="1"/>
      <c r="N2" s="1"/>
      <c r="O2" s="1"/>
      <c r="P2" s="1"/>
      <c r="Q2" s="1"/>
      <c r="R2" s="1"/>
    </row>
    <row r="3" spans="1:18" customFormat="1">
      <c r="A3" s="1"/>
      <c r="B3" s="1"/>
      <c r="C3" s="1"/>
      <c r="D3" s="1"/>
      <c r="E3" s="1"/>
      <c r="F3" s="1"/>
      <c r="G3" s="1"/>
      <c r="H3" s="1"/>
      <c r="I3" s="1"/>
      <c r="J3" s="1"/>
      <c r="K3" s="1"/>
      <c r="L3" s="1"/>
      <c r="M3" s="1"/>
      <c r="N3" s="1"/>
      <c r="O3" s="1"/>
      <c r="P3" s="1"/>
      <c r="Q3" s="1"/>
      <c r="R3" s="1"/>
    </row>
    <row r="4" spans="1:18" ht="27.75" customHeight="1">
      <c r="A4" s="290" t="s">
        <v>389</v>
      </c>
      <c r="B4" s="290"/>
      <c r="C4" s="290"/>
      <c r="D4" s="290"/>
      <c r="E4" s="290"/>
    </row>
    <row r="5" spans="1:18" ht="15" thickBot="1">
      <c r="A5" s="14"/>
    </row>
    <row r="6" spans="1:18" ht="24.75" customHeight="1">
      <c r="A6" s="523" t="s">
        <v>393</v>
      </c>
      <c r="B6" s="524"/>
      <c r="C6" s="562">
        <f>FINAL_SCORE!C5</f>
        <v>44814</v>
      </c>
      <c r="D6" s="563"/>
      <c r="E6" s="563"/>
      <c r="F6" s="563"/>
      <c r="G6" s="563"/>
      <c r="H6" s="564"/>
    </row>
    <row r="7" spans="1:18" ht="24.75" customHeight="1">
      <c r="A7" s="517" t="s">
        <v>390</v>
      </c>
      <c r="B7" s="518"/>
      <c r="C7" s="554" t="str">
        <f>FINAL_SCORE!C6</f>
        <v>SUMEC FR</v>
      </c>
      <c r="D7" s="555"/>
      <c r="E7" s="555"/>
      <c r="F7" s="555"/>
      <c r="G7" s="555"/>
      <c r="H7" s="556"/>
    </row>
    <row r="8" spans="1:18" ht="24.75" customHeight="1">
      <c r="A8" s="517" t="s">
        <v>391</v>
      </c>
      <c r="B8" s="518"/>
      <c r="C8" s="554" t="str">
        <f>FINAL_SCORE!C7</f>
        <v xml:space="preserve">SUMEC FR </v>
      </c>
      <c r="D8" s="555"/>
      <c r="E8" s="555"/>
      <c r="F8" s="555"/>
      <c r="G8" s="555"/>
      <c r="H8" s="556"/>
    </row>
    <row r="9" spans="1:18" ht="24.75" customHeight="1" thickBot="1">
      <c r="A9" s="519" t="s">
        <v>392</v>
      </c>
      <c r="B9" s="520"/>
      <c r="C9" s="551" t="str">
        <f>FINAL_SCORE!C8</f>
        <v>EW U15</v>
      </c>
      <c r="D9" s="552"/>
      <c r="E9" s="552"/>
      <c r="F9" s="552"/>
      <c r="G9" s="552"/>
      <c r="H9" s="553"/>
    </row>
    <row r="10" spans="1:18" ht="15" thickBot="1"/>
    <row r="11" spans="1:18" customFormat="1" ht="17.100000000000001" customHeight="1">
      <c r="A11" s="546" t="s">
        <v>394</v>
      </c>
      <c r="B11" s="378" t="s">
        <v>395</v>
      </c>
      <c r="C11" s="379"/>
      <c r="D11" s="379"/>
      <c r="E11" s="378" t="s">
        <v>396</v>
      </c>
      <c r="F11" s="557" t="s">
        <v>397</v>
      </c>
      <c r="G11" s="559" t="s">
        <v>398</v>
      </c>
      <c r="H11" s="380" t="s">
        <v>399</v>
      </c>
      <c r="I11" s="1"/>
      <c r="J11" s="14"/>
      <c r="K11" s="1"/>
      <c r="L11" s="1"/>
      <c r="M11" s="1"/>
      <c r="N11" s="1"/>
      <c r="O11" s="1"/>
      <c r="P11" s="1"/>
      <c r="Q11" s="1"/>
      <c r="R11" s="1"/>
    </row>
    <row r="12" spans="1:18" customFormat="1" ht="17.100000000000001" customHeight="1">
      <c r="A12" s="547"/>
      <c r="B12" s="549"/>
      <c r="C12" s="550"/>
      <c r="D12" s="550"/>
      <c r="E12" s="549"/>
      <c r="F12" s="558"/>
      <c r="G12" s="560"/>
      <c r="H12" s="470"/>
      <c r="I12" s="1"/>
      <c r="J12" s="1"/>
      <c r="K12" s="1"/>
      <c r="L12" s="1"/>
      <c r="M12" s="1"/>
      <c r="N12" s="1"/>
      <c r="O12" s="1"/>
      <c r="P12" s="1"/>
      <c r="Q12" s="1"/>
      <c r="R12" s="1"/>
    </row>
    <row r="13" spans="1:18" customFormat="1" ht="17.100000000000001" customHeight="1">
      <c r="A13" s="547"/>
      <c r="B13" s="549"/>
      <c r="C13" s="550"/>
      <c r="D13" s="550"/>
      <c r="E13" s="549"/>
      <c r="F13" s="558"/>
      <c r="G13" s="560"/>
      <c r="H13" s="470"/>
      <c r="I13" s="1"/>
      <c r="J13" s="1"/>
      <c r="K13" s="1"/>
      <c r="L13" s="1"/>
      <c r="M13" s="1"/>
      <c r="N13" s="1"/>
      <c r="O13" s="1"/>
      <c r="P13" s="1"/>
      <c r="Q13" s="1"/>
      <c r="R13" s="1"/>
    </row>
    <row r="14" spans="1:18" customFormat="1" ht="17.100000000000001" customHeight="1">
      <c r="A14" s="547"/>
      <c r="B14" s="549"/>
      <c r="C14" s="550"/>
      <c r="D14" s="550"/>
      <c r="E14" s="549"/>
      <c r="F14" s="558"/>
      <c r="G14" s="560"/>
      <c r="H14" s="470"/>
      <c r="I14" s="1"/>
      <c r="J14" s="1"/>
      <c r="K14" s="1"/>
      <c r="L14" s="1"/>
      <c r="M14" s="1"/>
      <c r="N14" s="1"/>
      <c r="O14" s="1"/>
      <c r="P14" s="1"/>
      <c r="Q14" s="1"/>
      <c r="R14" s="1"/>
    </row>
    <row r="15" spans="1:18" customFormat="1" ht="17.100000000000001" customHeight="1" thickBot="1">
      <c r="A15" s="548"/>
      <c r="B15" s="549"/>
      <c r="C15" s="550"/>
      <c r="D15" s="550"/>
      <c r="E15" s="549"/>
      <c r="F15" s="558"/>
      <c r="G15" s="561"/>
      <c r="H15" s="383"/>
      <c r="I15" s="1"/>
      <c r="J15" s="1"/>
      <c r="K15" s="1"/>
      <c r="L15" s="1"/>
      <c r="M15" s="1"/>
      <c r="N15" s="1"/>
      <c r="O15" s="1"/>
      <c r="P15" s="1"/>
      <c r="Q15" s="1"/>
      <c r="R15" s="1"/>
    </row>
    <row r="16" spans="1:18" customFormat="1" ht="33.75" customHeight="1" thickBot="1">
      <c r="A16" s="114" t="s">
        <v>400</v>
      </c>
      <c r="B16" s="532" t="s">
        <v>401</v>
      </c>
      <c r="C16" s="533"/>
      <c r="D16" s="534"/>
      <c r="E16" s="171">
        <f>FINAL_SCORE!E16</f>
        <v>8.4615384615384617</v>
      </c>
      <c r="F16" s="46">
        <v>2</v>
      </c>
      <c r="G16" s="113">
        <f>(E16*F16)</f>
        <v>16.923076923076923</v>
      </c>
      <c r="H16" s="474">
        <f>SUM(G16:G25)</f>
        <v>83.584981684981685</v>
      </c>
      <c r="I16" s="45"/>
      <c r="J16" s="1"/>
      <c r="K16" s="1"/>
      <c r="L16" s="1"/>
      <c r="M16" s="1"/>
      <c r="N16" s="1"/>
      <c r="O16" s="1"/>
      <c r="P16" s="1"/>
      <c r="Q16" s="1"/>
      <c r="R16" s="1"/>
    </row>
    <row r="17" spans="1:18" customFormat="1" ht="24.9" customHeight="1">
      <c r="A17" s="496" t="s">
        <v>402</v>
      </c>
      <c r="B17" s="541" t="s">
        <v>403</v>
      </c>
      <c r="C17" s="533"/>
      <c r="D17" s="533"/>
      <c r="E17" s="171">
        <f>FINAL_SCORE!E17</f>
        <v>10</v>
      </c>
      <c r="F17" s="46">
        <v>1</v>
      </c>
      <c r="G17" s="479">
        <f>(F17*E17)+(F18*E18)+(F19*E19)</f>
        <v>18.428571428571427</v>
      </c>
      <c r="H17" s="475"/>
      <c r="I17" s="1"/>
      <c r="J17" s="1"/>
      <c r="K17" s="1"/>
      <c r="L17" s="1"/>
      <c r="M17" s="1"/>
      <c r="N17" s="1"/>
      <c r="O17" s="1"/>
      <c r="P17" s="1"/>
      <c r="Q17" s="1"/>
      <c r="R17" s="1"/>
    </row>
    <row r="18" spans="1:18" customFormat="1" ht="24.9" customHeight="1">
      <c r="A18" s="497"/>
      <c r="B18" s="542" t="s">
        <v>404</v>
      </c>
      <c r="C18" s="542"/>
      <c r="D18" s="543"/>
      <c r="E18" s="172">
        <f>FINAL_SCORE!E18</f>
        <v>9</v>
      </c>
      <c r="F18" s="48">
        <v>0.5</v>
      </c>
      <c r="G18" s="480"/>
      <c r="H18" s="475"/>
      <c r="I18" s="1"/>
      <c r="J18" s="1"/>
      <c r="K18" s="1"/>
      <c r="L18" s="1"/>
      <c r="M18" s="1"/>
      <c r="N18" s="1"/>
      <c r="O18" s="1"/>
      <c r="P18" s="1"/>
      <c r="Q18" s="1"/>
      <c r="R18" s="1"/>
    </row>
    <row r="19" spans="1:18" customFormat="1" ht="24.9" customHeight="1" thickBot="1">
      <c r="A19" s="497"/>
      <c r="B19" s="544" t="s">
        <v>405</v>
      </c>
      <c r="C19" s="544"/>
      <c r="D19" s="545"/>
      <c r="E19" s="173">
        <f>FINAL_SCORE!E19</f>
        <v>7.8571428571428568</v>
      </c>
      <c r="F19" s="47">
        <v>0.5</v>
      </c>
      <c r="G19" s="480"/>
      <c r="H19" s="475"/>
      <c r="I19" s="1"/>
      <c r="J19" s="1"/>
      <c r="K19" s="1"/>
      <c r="L19" s="1"/>
      <c r="M19" s="1"/>
      <c r="N19" s="1"/>
      <c r="O19" s="1"/>
      <c r="P19" s="1"/>
      <c r="Q19" s="1"/>
      <c r="R19" s="1"/>
    </row>
    <row r="20" spans="1:18" customFormat="1" ht="24.9" customHeight="1">
      <c r="A20" s="496" t="s">
        <v>406</v>
      </c>
      <c r="B20" s="532" t="s">
        <v>407</v>
      </c>
      <c r="C20" s="533"/>
      <c r="D20" s="534"/>
      <c r="E20" s="171">
        <f>FINAL_SCORE!E20</f>
        <v>9.9</v>
      </c>
      <c r="F20" s="46">
        <v>1</v>
      </c>
      <c r="G20" s="479">
        <f>(F20*E20)+(F21*E21)+(F22*E22)+(F23*E23)</f>
        <v>16.233333333333334</v>
      </c>
      <c r="H20" s="475"/>
      <c r="I20" s="1"/>
      <c r="J20" s="1"/>
      <c r="K20" s="1"/>
      <c r="L20" s="1"/>
      <c r="M20" s="1"/>
      <c r="N20" s="1"/>
      <c r="O20" s="1"/>
      <c r="P20" s="1"/>
      <c r="Q20" s="1"/>
      <c r="R20" s="1"/>
    </row>
    <row r="21" spans="1:18" customFormat="1" ht="24.9" customHeight="1">
      <c r="A21" s="497"/>
      <c r="B21" s="535" t="s">
        <v>408</v>
      </c>
      <c r="C21" s="536"/>
      <c r="D21" s="537"/>
      <c r="E21" s="172">
        <f>FINAL_SCORE!E21</f>
        <v>8</v>
      </c>
      <c r="F21" s="48">
        <v>0.5</v>
      </c>
      <c r="G21" s="480"/>
      <c r="H21" s="475"/>
      <c r="I21" s="1"/>
      <c r="J21" s="1"/>
      <c r="K21" s="1"/>
      <c r="L21" s="1"/>
      <c r="M21" s="1"/>
      <c r="N21" s="1"/>
      <c r="O21" s="1"/>
      <c r="P21" s="1"/>
      <c r="Q21" s="1"/>
      <c r="R21" s="1"/>
    </row>
    <row r="22" spans="1:18" customFormat="1" ht="24.9" customHeight="1">
      <c r="A22" s="497"/>
      <c r="B22" s="535" t="s">
        <v>409</v>
      </c>
      <c r="C22" s="536"/>
      <c r="D22" s="537"/>
      <c r="E22" s="172">
        <f>FINAL_SCORE!E22</f>
        <v>5</v>
      </c>
      <c r="F22" s="49">
        <v>0.3</v>
      </c>
      <c r="G22" s="480"/>
      <c r="H22" s="475"/>
      <c r="I22" s="1"/>
      <c r="J22" s="1"/>
      <c r="K22" s="1"/>
      <c r="L22" s="1"/>
      <c r="M22" s="1"/>
      <c r="N22" s="1"/>
      <c r="O22" s="1"/>
      <c r="P22" s="1"/>
      <c r="Q22" s="1"/>
      <c r="R22" s="1"/>
    </row>
    <row r="23" spans="1:18" customFormat="1" ht="24.9" customHeight="1" thickBot="1">
      <c r="A23" s="497"/>
      <c r="B23" s="538" t="s">
        <v>410</v>
      </c>
      <c r="C23" s="539"/>
      <c r="D23" s="540"/>
      <c r="E23" s="174">
        <f>FINAL_SCORE!E23</f>
        <v>4.166666666666667</v>
      </c>
      <c r="F23" s="50">
        <v>0.2</v>
      </c>
      <c r="G23" s="480"/>
      <c r="H23" s="475"/>
      <c r="I23" s="1"/>
      <c r="J23" s="1"/>
      <c r="K23" s="1"/>
      <c r="L23" s="1"/>
      <c r="M23" s="1"/>
      <c r="N23" s="1"/>
      <c r="O23" s="1"/>
      <c r="P23" s="1"/>
      <c r="Q23" s="1"/>
      <c r="R23" s="1"/>
    </row>
    <row r="24" spans="1:18" customFormat="1" ht="39" customHeight="1" thickBot="1">
      <c r="A24" s="114" t="s">
        <v>411</v>
      </c>
      <c r="B24" s="528" t="s">
        <v>412</v>
      </c>
      <c r="C24" s="529"/>
      <c r="D24" s="529"/>
      <c r="E24" s="175">
        <f>FINAL_SCORE!E24</f>
        <v>10</v>
      </c>
      <c r="F24" s="51">
        <v>2</v>
      </c>
      <c r="G24" s="113">
        <f>E24*F24</f>
        <v>20</v>
      </c>
      <c r="H24" s="475"/>
      <c r="I24" s="1"/>
      <c r="J24" s="1"/>
      <c r="K24" s="1"/>
      <c r="L24" s="1"/>
      <c r="M24" s="1"/>
      <c r="N24" s="1"/>
      <c r="O24" s="1"/>
      <c r="P24" s="1"/>
      <c r="Q24" s="1"/>
      <c r="R24" s="1"/>
    </row>
    <row r="25" spans="1:18" customFormat="1" ht="24.9" customHeight="1" thickBot="1">
      <c r="A25" s="239" t="s">
        <v>413</v>
      </c>
      <c r="B25" s="530" t="s">
        <v>550</v>
      </c>
      <c r="C25" s="531"/>
      <c r="D25" s="531"/>
      <c r="E25" s="176">
        <f>FINAL_SCORE!E25</f>
        <v>6</v>
      </c>
      <c r="F25" s="48">
        <v>2</v>
      </c>
      <c r="G25" s="113">
        <f>F25*E25</f>
        <v>12</v>
      </c>
      <c r="H25" s="475"/>
      <c r="I25" s="1"/>
      <c r="J25" s="1"/>
      <c r="K25" s="1"/>
      <c r="L25" s="1"/>
      <c r="M25" s="1"/>
      <c r="N25" s="1"/>
      <c r="O25" s="1"/>
      <c r="P25" s="1"/>
      <c r="Q25" s="1"/>
      <c r="R25" s="1"/>
    </row>
    <row r="26" spans="1:18">
      <c r="A26" s="466" t="s">
        <v>414</v>
      </c>
      <c r="B26" s="467"/>
      <c r="C26" s="467"/>
      <c r="D26" s="467"/>
      <c r="E26" s="467"/>
      <c r="F26" s="467"/>
      <c r="G26" s="467"/>
      <c r="H26" s="459">
        <f>ROUND(H16/10,1)</f>
        <v>8.4</v>
      </c>
    </row>
    <row r="27" spans="1:18" ht="15" thickBot="1">
      <c r="A27" s="468"/>
      <c r="B27" s="469"/>
      <c r="C27" s="469"/>
      <c r="D27" s="469"/>
      <c r="E27" s="469"/>
      <c r="F27" s="469"/>
      <c r="G27" s="469"/>
      <c r="H27" s="460"/>
    </row>
    <row r="28" spans="1:18" ht="15" customHeight="1">
      <c r="A28" s="461" t="s">
        <v>415</v>
      </c>
      <c r="B28" s="461"/>
      <c r="C28" s="461"/>
      <c r="D28" s="461"/>
      <c r="E28" s="461"/>
      <c r="F28" s="461"/>
      <c r="G28" s="461"/>
      <c r="H28" s="461"/>
    </row>
    <row r="29" spans="1:18">
      <c r="A29" s="462"/>
      <c r="B29" s="462"/>
      <c r="C29" s="462"/>
      <c r="D29" s="462"/>
      <c r="E29" s="462"/>
      <c r="F29" s="462"/>
      <c r="G29" s="462"/>
      <c r="H29" s="462"/>
    </row>
    <row r="30" spans="1:18">
      <c r="A30" s="462"/>
      <c r="B30" s="462"/>
      <c r="C30" s="462"/>
      <c r="D30" s="462"/>
      <c r="E30" s="462"/>
      <c r="F30" s="462"/>
      <c r="G30" s="462"/>
      <c r="H30" s="462"/>
    </row>
    <row r="31" spans="1:18">
      <c r="A31" s="462"/>
      <c r="B31" s="462"/>
      <c r="C31" s="462"/>
      <c r="D31" s="462"/>
      <c r="E31" s="462"/>
      <c r="F31" s="462"/>
      <c r="G31" s="462"/>
      <c r="H31" s="462"/>
    </row>
    <row r="38" spans="1:18" customFormat="1">
      <c r="A38" s="1"/>
      <c r="B38" s="1"/>
      <c r="C38" s="1"/>
      <c r="D38" s="1"/>
      <c r="E38" s="1"/>
      <c r="F38" s="1"/>
      <c r="G38" s="1"/>
      <c r="H38" s="1"/>
      <c r="I38" s="1"/>
      <c r="J38" s="1"/>
      <c r="K38" s="1"/>
      <c r="L38" s="1"/>
      <c r="M38" s="1"/>
      <c r="N38" s="1"/>
      <c r="O38" s="1"/>
      <c r="P38" s="1"/>
      <c r="Q38" s="1"/>
      <c r="R38" s="1"/>
    </row>
    <row r="39" spans="1:18" customFormat="1">
      <c r="A39" s="1"/>
      <c r="B39" s="1"/>
      <c r="C39" s="1"/>
      <c r="D39" s="1"/>
      <c r="E39" s="1"/>
      <c r="F39" s="1"/>
      <c r="G39" s="1"/>
      <c r="H39" s="1"/>
      <c r="I39" s="1"/>
      <c r="J39" s="1"/>
      <c r="K39" s="1"/>
      <c r="L39" s="1"/>
      <c r="M39" s="1"/>
      <c r="N39" s="1"/>
      <c r="O39" s="1"/>
      <c r="P39" s="1"/>
      <c r="Q39" s="1"/>
      <c r="R39" s="1"/>
    </row>
    <row r="40" spans="1:18" customFormat="1">
      <c r="A40" s="1"/>
      <c r="B40" s="1"/>
      <c r="C40" s="1"/>
      <c r="D40" s="1"/>
      <c r="E40" s="1"/>
      <c r="F40" s="1"/>
      <c r="G40" s="1"/>
      <c r="H40" s="1"/>
      <c r="I40" s="1"/>
      <c r="J40" s="1"/>
      <c r="K40" s="1"/>
      <c r="L40" s="1"/>
      <c r="M40" s="1"/>
      <c r="N40" s="1"/>
      <c r="O40" s="1"/>
      <c r="P40" s="1"/>
      <c r="Q40" s="1"/>
      <c r="R40" s="1"/>
    </row>
  </sheetData>
  <sheetProtection sheet="1" selectLockedCells="1"/>
  <mergeCells count="35">
    <mergeCell ref="A7:B7"/>
    <mergeCell ref="A1:D2"/>
    <mergeCell ref="E1:H2"/>
    <mergeCell ref="A4:E4"/>
    <mergeCell ref="A6:B6"/>
    <mergeCell ref="C7:H7"/>
    <mergeCell ref="C6:H6"/>
    <mergeCell ref="A8:B8"/>
    <mergeCell ref="A11:A15"/>
    <mergeCell ref="B11:D15"/>
    <mergeCell ref="E11:E15"/>
    <mergeCell ref="A9:B9"/>
    <mergeCell ref="C9:H9"/>
    <mergeCell ref="C8:H8"/>
    <mergeCell ref="F11:F15"/>
    <mergeCell ref="G11:G15"/>
    <mergeCell ref="H11:H15"/>
    <mergeCell ref="B16:D16"/>
    <mergeCell ref="H16:H25"/>
    <mergeCell ref="A20:A23"/>
    <mergeCell ref="B20:D20"/>
    <mergeCell ref="G20:G23"/>
    <mergeCell ref="B21:D21"/>
    <mergeCell ref="B22:D22"/>
    <mergeCell ref="B23:D23"/>
    <mergeCell ref="A17:A19"/>
    <mergeCell ref="B17:D17"/>
    <mergeCell ref="G17:G19"/>
    <mergeCell ref="B18:D18"/>
    <mergeCell ref="B19:D19"/>
    <mergeCell ref="A26:G27"/>
    <mergeCell ref="H26:H27"/>
    <mergeCell ref="A28:H31"/>
    <mergeCell ref="B24:D24"/>
    <mergeCell ref="B25:D25"/>
  </mergeCells>
  <phoneticPr fontId="53" type="noConversion"/>
  <pageMargins left="0.7" right="0.7" top="0.75" bottom="0.75" header="0.3" footer="0.3"/>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I89"/>
  <sheetViews>
    <sheetView zoomScale="80" zoomScaleNormal="80" workbookViewId="0">
      <selection activeCell="E7" sqref="E7"/>
    </sheetView>
  </sheetViews>
  <sheetFormatPr defaultColWidth="11.44140625" defaultRowHeight="14.4"/>
  <cols>
    <col min="1" max="1" width="47" style="1" customWidth="1"/>
    <col min="2" max="2" width="99.5546875" style="1" customWidth="1"/>
    <col min="3" max="3" width="29.44140625" style="1" customWidth="1"/>
    <col min="4" max="4" width="11.44140625" style="1"/>
    <col min="5" max="5" width="12.33203125" style="1" customWidth="1"/>
    <col min="6" max="16384" width="11.44140625" style="1"/>
  </cols>
  <sheetData>
    <row r="1" spans="1:9" ht="15" customHeight="1">
      <c r="A1" s="194" t="s">
        <v>134</v>
      </c>
      <c r="B1" s="195"/>
      <c r="C1" s="196"/>
    </row>
    <row r="2" spans="1:9" ht="15.75" customHeight="1" thickBot="1">
      <c r="A2" s="197"/>
      <c r="B2" s="198"/>
      <c r="C2" s="199"/>
    </row>
    <row r="4" spans="1:9" s="94" customFormat="1" ht="21" customHeight="1">
      <c r="A4" s="568" t="s">
        <v>325</v>
      </c>
      <c r="B4" s="568"/>
      <c r="C4" s="568"/>
      <c r="D4" s="134"/>
      <c r="E4" s="134"/>
      <c r="F4" s="565"/>
      <c r="G4" s="565"/>
      <c r="H4" s="565"/>
      <c r="I4" s="565"/>
    </row>
    <row r="5" spans="1:9" ht="15" customHeight="1">
      <c r="A5" s="568" t="s">
        <v>386</v>
      </c>
      <c r="B5" s="568"/>
      <c r="C5" s="568"/>
      <c r="D5" s="131"/>
      <c r="E5" s="131"/>
      <c r="F5" s="132"/>
      <c r="G5" s="132"/>
      <c r="H5" s="132"/>
      <c r="I5" s="132"/>
    </row>
    <row r="6" spans="1:9" ht="15" customHeight="1" thickBot="1">
      <c r="A6" s="24"/>
      <c r="B6" s="131"/>
      <c r="C6" s="131"/>
      <c r="D6" s="131"/>
      <c r="E6" s="131"/>
      <c r="F6" s="132"/>
      <c r="G6" s="132"/>
      <c r="H6" s="132"/>
      <c r="I6" s="132"/>
    </row>
    <row r="7" spans="1:9" ht="47.25" customHeight="1" thickBot="1">
      <c r="A7" s="153" t="s">
        <v>326</v>
      </c>
      <c r="B7" s="154" t="s">
        <v>297</v>
      </c>
      <c r="C7" s="569" t="s">
        <v>298</v>
      </c>
      <c r="D7" s="135"/>
      <c r="E7" s="131"/>
      <c r="F7" s="132"/>
      <c r="G7" s="132"/>
      <c r="H7" s="132"/>
      <c r="I7" s="132"/>
    </row>
    <row r="8" spans="1:9" ht="87.75" customHeight="1" thickBot="1">
      <c r="A8" s="155" t="s">
        <v>299</v>
      </c>
      <c r="B8" s="156" t="s">
        <v>300</v>
      </c>
      <c r="C8" s="570"/>
      <c r="D8" s="136"/>
      <c r="E8" s="131"/>
      <c r="F8" s="132"/>
      <c r="G8" s="132"/>
      <c r="H8" s="132"/>
      <c r="I8" s="132"/>
    </row>
    <row r="9" spans="1:9" ht="18.75" customHeight="1" thickBot="1">
      <c r="A9" s="157" t="s">
        <v>327</v>
      </c>
      <c r="B9" s="156" t="s">
        <v>301</v>
      </c>
      <c r="C9" s="571"/>
      <c r="D9" s="136"/>
      <c r="E9" s="131"/>
      <c r="F9" s="132"/>
      <c r="G9" s="132"/>
      <c r="H9" s="132"/>
      <c r="I9" s="132"/>
    </row>
    <row r="10" spans="1:9" ht="35.25" customHeight="1" thickBot="1">
      <c r="A10" s="157" t="s">
        <v>328</v>
      </c>
      <c r="B10" s="156" t="s">
        <v>302</v>
      </c>
      <c r="C10" s="572" t="s">
        <v>303</v>
      </c>
      <c r="D10" s="136"/>
      <c r="E10" s="131"/>
      <c r="F10" s="132"/>
      <c r="G10" s="132"/>
      <c r="H10" s="132"/>
      <c r="I10" s="132"/>
    </row>
    <row r="11" spans="1:9" ht="32.25" customHeight="1" thickBot="1">
      <c r="A11" s="158" t="s">
        <v>304</v>
      </c>
      <c r="B11" s="159" t="s">
        <v>305</v>
      </c>
      <c r="C11" s="573"/>
      <c r="D11" s="136"/>
      <c r="E11" s="133"/>
      <c r="F11" s="132"/>
      <c r="G11" s="132"/>
      <c r="H11" s="132"/>
      <c r="I11" s="132"/>
    </row>
    <row r="12" spans="1:9" ht="34.5" customHeight="1" thickBot="1">
      <c r="A12" s="158" t="s">
        <v>306</v>
      </c>
      <c r="B12" s="159" t="s">
        <v>323</v>
      </c>
      <c r="C12" s="573"/>
      <c r="D12" s="136"/>
      <c r="E12" s="133"/>
      <c r="F12" s="132"/>
      <c r="G12" s="132"/>
      <c r="H12" s="132"/>
      <c r="I12" s="132"/>
    </row>
    <row r="13" spans="1:9" ht="45.75" customHeight="1" thickBot="1">
      <c r="A13" s="158" t="s">
        <v>322</v>
      </c>
      <c r="B13" s="159" t="s">
        <v>307</v>
      </c>
      <c r="C13" s="573"/>
      <c r="D13" s="136"/>
      <c r="E13" s="133"/>
      <c r="F13" s="132"/>
      <c r="G13" s="132"/>
      <c r="H13" s="132"/>
      <c r="I13" s="132"/>
    </row>
    <row r="14" spans="1:9" ht="48.75" customHeight="1" thickBot="1">
      <c r="A14" s="158" t="s">
        <v>329</v>
      </c>
      <c r="B14" s="160" t="s">
        <v>308</v>
      </c>
      <c r="C14" s="161" t="s">
        <v>309</v>
      </c>
      <c r="D14" s="136"/>
      <c r="E14" s="133"/>
      <c r="F14" s="132"/>
      <c r="G14" s="132"/>
      <c r="H14" s="132"/>
      <c r="I14" s="132"/>
    </row>
    <row r="15" spans="1:9" ht="147.75" customHeight="1" thickBot="1">
      <c r="A15" s="158" t="s">
        <v>330</v>
      </c>
      <c r="B15" s="159" t="s">
        <v>310</v>
      </c>
      <c r="C15" s="170" t="s">
        <v>303</v>
      </c>
      <c r="D15" s="136"/>
      <c r="E15" s="133"/>
      <c r="F15" s="132"/>
      <c r="G15" s="132"/>
      <c r="H15" s="132"/>
      <c r="I15" s="132"/>
    </row>
    <row r="16" spans="1:9" ht="94.5" customHeight="1" thickBot="1">
      <c r="A16" s="158" t="s">
        <v>311</v>
      </c>
      <c r="B16" s="162" t="s">
        <v>387</v>
      </c>
      <c r="C16" s="566" t="s">
        <v>312</v>
      </c>
      <c r="D16" s="136"/>
      <c r="E16" s="133"/>
      <c r="F16" s="132"/>
      <c r="G16" s="132"/>
      <c r="H16" s="132"/>
      <c r="I16" s="132"/>
    </row>
    <row r="17" spans="1:9" ht="69.75" customHeight="1" thickBot="1">
      <c r="A17" s="155" t="s">
        <v>332</v>
      </c>
      <c r="B17" s="163" t="s">
        <v>313</v>
      </c>
      <c r="C17" s="567"/>
      <c r="D17" s="136"/>
      <c r="E17" s="133"/>
      <c r="F17" s="132"/>
      <c r="G17" s="132"/>
      <c r="H17" s="132"/>
      <c r="I17" s="132"/>
    </row>
    <row r="18" spans="1:9" ht="81.75" customHeight="1" thickBot="1">
      <c r="A18" s="157" t="s">
        <v>333</v>
      </c>
      <c r="B18" s="156" t="s">
        <v>314</v>
      </c>
      <c r="C18" s="164" t="s">
        <v>315</v>
      </c>
      <c r="D18" s="136"/>
      <c r="E18" s="133"/>
      <c r="F18" s="132"/>
      <c r="G18" s="132"/>
      <c r="H18" s="132"/>
      <c r="I18" s="132"/>
    </row>
    <row r="19" spans="1:9" ht="85.5" customHeight="1" thickBot="1">
      <c r="A19" s="157" t="s">
        <v>331</v>
      </c>
      <c r="B19" s="156" t="s">
        <v>316</v>
      </c>
      <c r="C19" s="164" t="s">
        <v>303</v>
      </c>
      <c r="D19" s="136"/>
      <c r="E19" s="133"/>
      <c r="F19" s="132"/>
      <c r="G19" s="132"/>
      <c r="H19" s="132"/>
      <c r="I19" s="132"/>
    </row>
    <row r="20" spans="1:9" ht="33" customHeight="1" thickBot="1">
      <c r="A20" s="158" t="s">
        <v>334</v>
      </c>
      <c r="B20" s="159" t="s">
        <v>324</v>
      </c>
      <c r="C20" s="165"/>
      <c r="D20" s="136"/>
      <c r="E20" s="133"/>
      <c r="F20" s="132"/>
      <c r="G20" s="132"/>
      <c r="H20" s="132"/>
      <c r="I20" s="132"/>
    </row>
    <row r="21" spans="1:9" ht="50.25" customHeight="1" thickBot="1">
      <c r="A21" s="158" t="s">
        <v>317</v>
      </c>
      <c r="B21" s="159" t="s">
        <v>318</v>
      </c>
      <c r="C21" s="166" t="s">
        <v>319</v>
      </c>
      <c r="D21" s="136"/>
      <c r="E21" s="133"/>
      <c r="F21" s="132"/>
      <c r="G21" s="132"/>
      <c r="H21" s="132"/>
      <c r="I21" s="132"/>
    </row>
    <row r="22" spans="1:9" ht="21.75" customHeight="1" thickBot="1">
      <c r="A22" s="167" t="s">
        <v>320</v>
      </c>
      <c r="B22" s="168" t="s">
        <v>321</v>
      </c>
      <c r="C22" s="169"/>
      <c r="D22" s="136"/>
      <c r="E22" s="133"/>
      <c r="F22" s="132"/>
      <c r="G22" s="132"/>
      <c r="H22" s="132"/>
      <c r="I22" s="132"/>
    </row>
    <row r="23" spans="1:9" ht="15" customHeight="1">
      <c r="A23" s="24"/>
      <c r="B23" s="133"/>
      <c r="C23" s="133"/>
      <c r="D23" s="133"/>
      <c r="E23" s="133"/>
      <c r="F23" s="132"/>
      <c r="G23" s="132"/>
      <c r="H23" s="132"/>
      <c r="I23" s="132"/>
    </row>
    <row r="25" spans="1:9" ht="15" customHeight="1">
      <c r="A25" s="94" t="s">
        <v>378</v>
      </c>
      <c r="B25" s="137"/>
      <c r="C25" s="137"/>
    </row>
    <row r="26" spans="1:9" ht="15" customHeight="1" thickBot="1">
      <c r="A26" s="94"/>
      <c r="B26" s="137"/>
      <c r="C26" s="137"/>
    </row>
    <row r="27" spans="1:9" ht="23.25" customHeight="1" thickBot="1">
      <c r="A27" s="138" t="s">
        <v>379</v>
      </c>
      <c r="B27" s="138" t="s">
        <v>380</v>
      </c>
      <c r="C27" s="137"/>
    </row>
    <row r="28" spans="1:9" ht="115.8" thickBot="1">
      <c r="A28" s="139" t="s">
        <v>381</v>
      </c>
      <c r="B28" s="139" t="s">
        <v>382</v>
      </c>
      <c r="C28" s="140"/>
    </row>
    <row r="29" spans="1:9">
      <c r="A29" s="141"/>
      <c r="C29" s="137"/>
    </row>
    <row r="30" spans="1:9" ht="15" customHeight="1">
      <c r="A30" s="142" t="s">
        <v>383</v>
      </c>
      <c r="C30" s="137"/>
    </row>
    <row r="31" spans="1:9" ht="15" customHeight="1" thickBot="1">
      <c r="A31" s="143"/>
      <c r="C31" s="137"/>
    </row>
    <row r="32" spans="1:9" ht="66" customHeight="1" thickBot="1">
      <c r="A32" s="144" t="s">
        <v>335</v>
      </c>
      <c r="B32" s="145" t="s">
        <v>384</v>
      </c>
      <c r="C32" s="137"/>
    </row>
    <row r="33" spans="1:3" ht="15" customHeight="1" thickBot="1">
      <c r="A33" s="21"/>
      <c r="C33" s="137"/>
    </row>
    <row r="34" spans="1:3" ht="45.75" customHeight="1" thickBot="1">
      <c r="A34" s="144" t="s">
        <v>336</v>
      </c>
      <c r="B34" s="146" t="s">
        <v>337</v>
      </c>
      <c r="C34" s="137"/>
    </row>
    <row r="35" spans="1:3" ht="15" thickBot="1">
      <c r="A35" s="147" t="s">
        <v>338</v>
      </c>
      <c r="B35" s="148" t="s">
        <v>339</v>
      </c>
      <c r="C35" s="137"/>
    </row>
    <row r="36" spans="1:3" ht="29.4" thickBot="1">
      <c r="A36" s="147" t="s">
        <v>340</v>
      </c>
      <c r="B36" s="148" t="s">
        <v>341</v>
      </c>
      <c r="C36" s="137"/>
    </row>
    <row r="37" spans="1:3" ht="15" thickBot="1">
      <c r="A37" s="147" t="s">
        <v>342</v>
      </c>
      <c r="B37" s="148" t="s">
        <v>343</v>
      </c>
      <c r="C37" s="137"/>
    </row>
    <row r="38" spans="1:3" ht="60.75" customHeight="1" thickBot="1">
      <c r="A38" s="147" t="s">
        <v>344</v>
      </c>
      <c r="B38" s="148" t="s">
        <v>345</v>
      </c>
      <c r="C38" s="137"/>
    </row>
    <row r="39" spans="1:3" ht="15" thickBot="1">
      <c r="A39" s="147" t="s">
        <v>346</v>
      </c>
      <c r="B39" s="148" t="s">
        <v>347</v>
      </c>
      <c r="C39" s="137"/>
    </row>
    <row r="40" spans="1:3" ht="56.25" customHeight="1" thickBot="1">
      <c r="A40" s="147" t="s">
        <v>348</v>
      </c>
      <c r="B40" s="148" t="s">
        <v>349</v>
      </c>
      <c r="C40" s="137"/>
    </row>
    <row r="41" spans="1:3" ht="43.8" thickBot="1">
      <c r="A41" s="147" t="s">
        <v>350</v>
      </c>
      <c r="B41" s="148" t="s">
        <v>351</v>
      </c>
      <c r="C41" s="137"/>
    </row>
    <row r="42" spans="1:3" ht="84.75" customHeight="1" thickBot="1">
      <c r="A42" s="147" t="s">
        <v>352</v>
      </c>
      <c r="B42" s="148" t="s">
        <v>353</v>
      </c>
      <c r="C42" s="137"/>
    </row>
    <row r="43" spans="1:3" ht="15" customHeight="1">
      <c r="A43" s="21"/>
      <c r="C43" s="137"/>
    </row>
    <row r="44" spans="1:3" ht="15" customHeight="1">
      <c r="A44" s="149" t="s">
        <v>385</v>
      </c>
      <c r="C44" s="137"/>
    </row>
    <row r="45" spans="1:3" ht="15" customHeight="1" thickBot="1">
      <c r="A45" s="21"/>
      <c r="C45" s="137"/>
    </row>
    <row r="46" spans="1:3" ht="15" thickBot="1">
      <c r="A46" s="150" t="s">
        <v>354</v>
      </c>
      <c r="B46" s="145" t="s">
        <v>69</v>
      </c>
      <c r="C46" s="137"/>
    </row>
    <row r="47" spans="1:3" ht="15" thickBot="1">
      <c r="A47" s="151" t="s">
        <v>355</v>
      </c>
      <c r="B47" s="152" t="s">
        <v>70</v>
      </c>
      <c r="C47" s="137"/>
    </row>
    <row r="48" spans="1:3" ht="15" thickBot="1">
      <c r="A48" s="151" t="s">
        <v>356</v>
      </c>
      <c r="B48" s="148" t="s">
        <v>65</v>
      </c>
      <c r="C48" s="137"/>
    </row>
    <row r="49" spans="1:3" ht="15" thickBot="1">
      <c r="A49" s="151" t="s">
        <v>357</v>
      </c>
      <c r="B49" s="152" t="s">
        <v>71</v>
      </c>
      <c r="C49" s="137"/>
    </row>
    <row r="50" spans="1:3" ht="29.4" thickBot="1">
      <c r="A50" s="151" t="s">
        <v>358</v>
      </c>
      <c r="B50" s="152" t="s">
        <v>359</v>
      </c>
      <c r="C50" s="137"/>
    </row>
    <row r="51" spans="1:3" ht="29.4" thickBot="1">
      <c r="A51" s="151" t="s">
        <v>360</v>
      </c>
      <c r="B51" s="152" t="s">
        <v>361</v>
      </c>
      <c r="C51" s="137"/>
    </row>
    <row r="52" spans="1:3" ht="43.8" thickBot="1">
      <c r="A52" s="151" t="s">
        <v>362</v>
      </c>
      <c r="B52" s="152" t="s">
        <v>363</v>
      </c>
      <c r="C52" s="137"/>
    </row>
    <row r="53" spans="1:3" ht="15" thickBot="1">
      <c r="A53" s="151" t="s">
        <v>364</v>
      </c>
      <c r="B53" s="152" t="s">
        <v>165</v>
      </c>
      <c r="C53" s="137"/>
    </row>
    <row r="54" spans="1:3" ht="15" thickBot="1">
      <c r="A54" s="151" t="s">
        <v>365</v>
      </c>
      <c r="B54" s="152" t="s">
        <v>72</v>
      </c>
      <c r="C54" s="137"/>
    </row>
    <row r="55" spans="1:3" ht="15" thickBot="1">
      <c r="A55" s="151" t="s">
        <v>366</v>
      </c>
      <c r="B55" s="152" t="s">
        <v>73</v>
      </c>
      <c r="C55" s="137"/>
    </row>
    <row r="56" spans="1:3" ht="15" thickBot="1">
      <c r="A56" s="151" t="s">
        <v>367</v>
      </c>
      <c r="B56" s="152" t="s">
        <v>74</v>
      </c>
      <c r="C56" s="137"/>
    </row>
    <row r="57" spans="1:3" ht="29.4" thickBot="1">
      <c r="A57" s="151" t="s">
        <v>368</v>
      </c>
      <c r="B57" s="152" t="s">
        <v>75</v>
      </c>
      <c r="C57" s="137"/>
    </row>
    <row r="58" spans="1:3" ht="15" thickBot="1">
      <c r="A58" s="151" t="s">
        <v>369</v>
      </c>
      <c r="B58" s="148" t="s">
        <v>370</v>
      </c>
      <c r="C58" s="137"/>
    </row>
    <row r="59" spans="1:3" ht="15" thickBot="1">
      <c r="A59" s="151" t="s">
        <v>371</v>
      </c>
      <c r="B59" s="152" t="s">
        <v>372</v>
      </c>
      <c r="C59" s="137"/>
    </row>
    <row r="60" spans="1:3" ht="15" thickBot="1">
      <c r="A60" s="151" t="s">
        <v>373</v>
      </c>
      <c r="B60" s="148" t="s">
        <v>374</v>
      </c>
      <c r="C60" s="137"/>
    </row>
    <row r="61" spans="1:3" ht="15" thickBot="1">
      <c r="A61" s="151" t="s">
        <v>375</v>
      </c>
      <c r="B61" s="148" t="s">
        <v>64</v>
      </c>
      <c r="C61" s="137"/>
    </row>
    <row r="62" spans="1:3" ht="29.4" thickBot="1">
      <c r="A62" s="151" t="s">
        <v>376</v>
      </c>
      <c r="B62" s="148" t="s">
        <v>377</v>
      </c>
      <c r="C62" s="137"/>
    </row>
    <row r="63" spans="1:3">
      <c r="A63" s="21" t="s">
        <v>31</v>
      </c>
      <c r="C63" s="137"/>
    </row>
    <row r="64" spans="1:3" ht="15" thickBot="1">
      <c r="A64" s="21"/>
      <c r="C64" s="137"/>
    </row>
    <row r="65" spans="1:2" ht="33.75" customHeight="1" thickBot="1">
      <c r="A65" s="178" t="s">
        <v>443</v>
      </c>
      <c r="B65" s="178" t="s">
        <v>444</v>
      </c>
    </row>
    <row r="66" spans="1:2" ht="117.75" customHeight="1" thickBot="1">
      <c r="A66" s="139" t="s">
        <v>446</v>
      </c>
      <c r="B66" s="139" t="s">
        <v>445</v>
      </c>
    </row>
    <row r="67" spans="1:2">
      <c r="A67" s="128"/>
    </row>
    <row r="68" spans="1:2" ht="15.6">
      <c r="A68" s="179" t="s">
        <v>423</v>
      </c>
    </row>
    <row r="69" spans="1:2" ht="15" thickBot="1">
      <c r="A69" s="128"/>
    </row>
    <row r="70" spans="1:2" ht="28.2" thickBot="1">
      <c r="A70" s="180" t="s">
        <v>424</v>
      </c>
      <c r="B70" s="181" t="s">
        <v>425</v>
      </c>
    </row>
    <row r="71" spans="1:2" ht="15" thickBot="1">
      <c r="A71" s="128"/>
    </row>
    <row r="72" spans="1:2" ht="28.2" thickBot="1">
      <c r="A72" s="182" t="s">
        <v>336</v>
      </c>
      <c r="B72" s="183" t="s">
        <v>426</v>
      </c>
    </row>
    <row r="73" spans="1:2" ht="15" thickBot="1">
      <c r="A73" s="184" t="s">
        <v>338</v>
      </c>
      <c r="B73" s="185" t="s">
        <v>339</v>
      </c>
    </row>
    <row r="74" spans="1:2" ht="28.2" thickBot="1">
      <c r="A74" s="184" t="s">
        <v>342</v>
      </c>
      <c r="B74" s="185" t="s">
        <v>343</v>
      </c>
    </row>
    <row r="75" spans="1:2" ht="42" thickBot="1">
      <c r="A75" s="184" t="s">
        <v>344</v>
      </c>
      <c r="B75" s="185" t="s">
        <v>345</v>
      </c>
    </row>
    <row r="76" spans="1:2" ht="15" thickBot="1">
      <c r="A76" s="184" t="s">
        <v>346</v>
      </c>
      <c r="B76" s="185" t="s">
        <v>347</v>
      </c>
    </row>
    <row r="77" spans="1:2" ht="28.2" thickBot="1">
      <c r="A77" s="184" t="s">
        <v>348</v>
      </c>
      <c r="B77" s="185" t="s">
        <v>349</v>
      </c>
    </row>
    <row r="78" spans="1:2" ht="55.8" thickBot="1">
      <c r="A78" s="184" t="s">
        <v>352</v>
      </c>
      <c r="B78" s="185" t="s">
        <v>353</v>
      </c>
    </row>
    <row r="79" spans="1:2">
      <c r="A79" s="128"/>
    </row>
    <row r="80" spans="1:2" ht="15.6">
      <c r="A80" s="179" t="s">
        <v>427</v>
      </c>
    </row>
    <row r="81" spans="1:2" ht="15" thickBot="1">
      <c r="A81" s="128"/>
    </row>
    <row r="82" spans="1:2" ht="15" thickBot="1">
      <c r="A82" s="186" t="s">
        <v>428</v>
      </c>
      <c r="B82" s="187" t="s">
        <v>429</v>
      </c>
    </row>
    <row r="83" spans="1:2" ht="15" thickBot="1">
      <c r="A83" s="188" t="s">
        <v>430</v>
      </c>
      <c r="B83" s="189" t="s">
        <v>431</v>
      </c>
    </row>
    <row r="84" spans="1:2" ht="28.2" thickBot="1">
      <c r="A84" s="190" t="s">
        <v>432</v>
      </c>
      <c r="B84" s="191" t="s">
        <v>447</v>
      </c>
    </row>
    <row r="85" spans="1:2" ht="15" thickBot="1">
      <c r="A85" s="192" t="s">
        <v>433</v>
      </c>
      <c r="B85" s="185" t="s">
        <v>434</v>
      </c>
    </row>
    <row r="86" spans="1:2" ht="15" thickBot="1">
      <c r="A86" s="192" t="s">
        <v>435</v>
      </c>
      <c r="B86" s="185" t="s">
        <v>436</v>
      </c>
    </row>
    <row r="87" spans="1:2" ht="15" thickBot="1">
      <c r="A87" s="192" t="s">
        <v>437</v>
      </c>
      <c r="B87" s="185" t="s">
        <v>438</v>
      </c>
    </row>
    <row r="88" spans="1:2" ht="15" thickBot="1">
      <c r="A88" s="192" t="s">
        <v>439</v>
      </c>
      <c r="B88" s="185" t="s">
        <v>440</v>
      </c>
    </row>
    <row r="89" spans="1:2" ht="15" thickBot="1">
      <c r="A89" s="184" t="s">
        <v>441</v>
      </c>
      <c r="B89" s="185" t="s">
        <v>442</v>
      </c>
    </row>
  </sheetData>
  <sheetProtection sheet="1" selectLockedCells="1"/>
  <mergeCells count="6">
    <mergeCell ref="F4:I4"/>
    <mergeCell ref="C16:C17"/>
    <mergeCell ref="A4:C4"/>
    <mergeCell ref="A5:C5"/>
    <mergeCell ref="C7:C9"/>
    <mergeCell ref="C10:C13"/>
  </mergeCells>
  <phoneticPr fontId="53" type="noConversion"/>
  <pageMargins left="0.7" right="0.7" top="0.75" bottom="0.75" header="0.3" footer="0.3"/>
  <pageSetup paperSize="9" scale="5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pageSetUpPr fitToPage="1"/>
  </sheetPr>
  <dimension ref="A1:C25"/>
  <sheetViews>
    <sheetView tabSelected="1" zoomScale="80" zoomScaleNormal="80" workbookViewId="0">
      <selection activeCell="D1" sqref="D1"/>
    </sheetView>
  </sheetViews>
  <sheetFormatPr defaultColWidth="11.44140625" defaultRowHeight="14.4"/>
  <cols>
    <col min="1" max="1" width="20.6640625" style="1" customWidth="1"/>
    <col min="2" max="2" width="65.6640625" style="1" customWidth="1"/>
    <col min="3" max="16384" width="11.44140625" style="1"/>
  </cols>
  <sheetData>
    <row r="1" spans="1:3">
      <c r="A1" s="300" t="s">
        <v>137</v>
      </c>
      <c r="B1" s="301"/>
      <c r="C1" s="302"/>
    </row>
    <row r="2" spans="1:3" ht="15" thickBot="1">
      <c r="A2" s="303"/>
      <c r="B2" s="304"/>
      <c r="C2" s="305"/>
    </row>
    <row r="3" spans="1:3" ht="14.1" customHeight="1">
      <c r="A3" s="576" t="s">
        <v>138</v>
      </c>
      <c r="B3" s="576"/>
      <c r="C3" s="576"/>
    </row>
    <row r="4" spans="1:3" ht="14.1" customHeight="1">
      <c r="A4" s="577"/>
      <c r="B4" s="577"/>
      <c r="C4" s="577"/>
    </row>
    <row r="5" spans="1:3" ht="15" thickBot="1"/>
    <row r="6" spans="1:3">
      <c r="A6" s="574" t="s">
        <v>106</v>
      </c>
      <c r="B6" s="43" t="s">
        <v>97</v>
      </c>
      <c r="C6" s="574" t="s">
        <v>108</v>
      </c>
    </row>
    <row r="7" spans="1:3" ht="15" thickBot="1">
      <c r="A7" s="575"/>
      <c r="B7" s="44" t="s">
        <v>107</v>
      </c>
      <c r="C7" s="575"/>
    </row>
    <row r="8" spans="1:3" ht="99.9" customHeight="1" thickBot="1">
      <c r="A8" s="41" t="s">
        <v>109</v>
      </c>
      <c r="B8" s="35"/>
      <c r="C8" s="36" t="s">
        <v>98</v>
      </c>
    </row>
    <row r="9" spans="1:3" ht="99.9" customHeight="1" thickBot="1">
      <c r="A9" s="41" t="s">
        <v>110</v>
      </c>
      <c r="B9" s="35"/>
      <c r="C9" s="36" t="s">
        <v>99</v>
      </c>
    </row>
    <row r="10" spans="1:3" ht="99.9" customHeight="1" thickBot="1">
      <c r="A10" s="41" t="s">
        <v>111</v>
      </c>
      <c r="B10" s="35"/>
      <c r="C10" s="36" t="s">
        <v>100</v>
      </c>
    </row>
    <row r="11" spans="1:3" ht="99.9" customHeight="1" thickBot="1">
      <c r="A11" s="41" t="s">
        <v>112</v>
      </c>
      <c r="B11" s="35"/>
      <c r="C11" s="36" t="s">
        <v>101</v>
      </c>
    </row>
    <row r="12" spans="1:3" ht="99.9" customHeight="1" thickBot="1">
      <c r="A12" s="41" t="s">
        <v>113</v>
      </c>
      <c r="B12" s="35"/>
      <c r="C12" s="36" t="s">
        <v>102</v>
      </c>
    </row>
    <row r="13" spans="1:3" ht="99.9" customHeight="1" thickBot="1">
      <c r="A13" s="41" t="s">
        <v>114</v>
      </c>
      <c r="B13" s="35"/>
      <c r="C13" s="36" t="s">
        <v>103</v>
      </c>
    </row>
    <row r="14" spans="1:3" ht="99.9" customHeight="1" thickBot="1">
      <c r="A14" s="41" t="s">
        <v>115</v>
      </c>
      <c r="B14" s="35"/>
      <c r="C14" s="36" t="s">
        <v>104</v>
      </c>
    </row>
    <row r="15" spans="1:3" ht="99.9" customHeight="1" thickBot="1">
      <c r="A15" s="41" t="s">
        <v>116</v>
      </c>
      <c r="B15" s="35"/>
      <c r="C15" s="37"/>
    </row>
    <row r="16" spans="1:3" ht="99.9" customHeight="1" thickBot="1">
      <c r="A16" s="41" t="s">
        <v>117</v>
      </c>
      <c r="B16" s="35"/>
      <c r="C16" s="37"/>
    </row>
    <row r="17" spans="1:3" ht="99.9" customHeight="1" thickBot="1">
      <c r="A17" s="41" t="s">
        <v>118</v>
      </c>
      <c r="B17" s="35"/>
      <c r="C17" s="37"/>
    </row>
    <row r="18" spans="1:3" ht="99.9" customHeight="1" thickBot="1">
      <c r="A18" s="41" t="s">
        <v>119</v>
      </c>
      <c r="B18" s="35"/>
      <c r="C18" s="37"/>
    </row>
    <row r="19" spans="1:3" ht="99.9" customHeight="1" thickBot="1">
      <c r="A19" s="41" t="s">
        <v>120</v>
      </c>
      <c r="B19" s="35"/>
      <c r="C19" s="36" t="s">
        <v>105</v>
      </c>
    </row>
    <row r="20" spans="1:3" ht="99.9" customHeight="1" thickBot="1">
      <c r="A20" s="41" t="s">
        <v>121</v>
      </c>
      <c r="B20" s="35"/>
      <c r="C20" s="37"/>
    </row>
    <row r="21" spans="1:3" ht="99.9" customHeight="1" thickBot="1">
      <c r="A21" s="41" t="s">
        <v>122</v>
      </c>
      <c r="B21" s="35"/>
      <c r="C21" s="37"/>
    </row>
    <row r="22" spans="1:3" ht="99.9" customHeight="1" thickBot="1">
      <c r="A22" s="41" t="s">
        <v>123</v>
      </c>
      <c r="B22" s="35"/>
      <c r="C22" s="37"/>
    </row>
    <row r="23" spans="1:3" ht="99.9" customHeight="1" thickBot="1">
      <c r="A23" s="41" t="s">
        <v>124</v>
      </c>
      <c r="B23" s="35"/>
      <c r="C23" s="37"/>
    </row>
    <row r="24" spans="1:3" ht="99.9" customHeight="1" thickBot="1">
      <c r="A24" s="41" t="s">
        <v>125</v>
      </c>
      <c r="B24" s="35"/>
      <c r="C24" s="37"/>
    </row>
    <row r="25" spans="1:3" ht="99.9" customHeight="1" thickBot="1">
      <c r="A25" s="42" t="s">
        <v>126</v>
      </c>
      <c r="B25" s="39"/>
      <c r="C25" s="38"/>
    </row>
  </sheetData>
  <sheetProtection sheet="1" objects="1" selectLockedCells="1"/>
  <mergeCells count="4">
    <mergeCell ref="A1:C2"/>
    <mergeCell ref="A6:A7"/>
    <mergeCell ref="C6:C7"/>
    <mergeCell ref="A3:C4"/>
  </mergeCells>
  <phoneticPr fontId="53" type="noConversion"/>
  <pageMargins left="0.7" right="0.7" top="0.75" bottom="0.75" header="0.3" footer="0.3"/>
  <pageSetup paperSize="9" scale="8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AH96"/>
  <sheetViews>
    <sheetView zoomScale="80" zoomScaleNormal="80" workbookViewId="0">
      <selection activeCell="O18" sqref="O18"/>
    </sheetView>
  </sheetViews>
  <sheetFormatPr defaultColWidth="11.44140625" defaultRowHeight="14.4"/>
  <cols>
    <col min="1" max="1" width="2.6640625" customWidth="1"/>
    <col min="2" max="2" width="11.44140625" style="40" customWidth="1"/>
    <col min="3" max="4" width="11.44140625" style="40"/>
    <col min="5" max="5" width="11.44140625" style="40" customWidth="1"/>
    <col min="6" max="7" width="11.44140625" style="40"/>
    <col min="8" max="12" width="11.44140625" style="40" customWidth="1"/>
    <col min="13" max="13" width="4.6640625" style="40" customWidth="1"/>
    <col min="14" max="14" width="3" style="1" customWidth="1"/>
    <col min="15" max="27" width="11.44140625" style="1"/>
  </cols>
  <sheetData>
    <row r="1" spans="1:34" ht="15" customHeight="1">
      <c r="A1" s="578" t="s">
        <v>224</v>
      </c>
      <c r="B1" s="579"/>
      <c r="C1" s="579"/>
      <c r="D1" s="579"/>
      <c r="E1" s="579"/>
      <c r="F1" s="579"/>
      <c r="G1" s="579"/>
      <c r="H1" s="579"/>
      <c r="I1" s="579"/>
      <c r="J1" s="579"/>
      <c r="K1" s="580"/>
      <c r="L1" s="95"/>
      <c r="M1" s="95"/>
      <c r="N1" s="95"/>
      <c r="O1" s="95"/>
    </row>
    <row r="2" spans="1:34" ht="15.75" customHeight="1" thickBot="1">
      <c r="A2" s="581"/>
      <c r="B2" s="582"/>
      <c r="C2" s="582"/>
      <c r="D2" s="582"/>
      <c r="E2" s="582"/>
      <c r="F2" s="582"/>
      <c r="G2" s="582"/>
      <c r="H2" s="582"/>
      <c r="I2" s="582"/>
      <c r="J2" s="582"/>
      <c r="K2" s="583"/>
      <c r="L2" s="95"/>
      <c r="M2" s="95"/>
      <c r="N2" s="95"/>
      <c r="O2" s="95"/>
    </row>
    <row r="3" spans="1:34" s="1" customFormat="1">
      <c r="B3" s="4"/>
      <c r="C3" s="4"/>
      <c r="D3" s="4"/>
      <c r="E3" s="4"/>
      <c r="F3" s="4"/>
      <c r="G3" s="4"/>
      <c r="H3" s="4"/>
      <c r="I3" s="4"/>
      <c r="J3" s="4"/>
      <c r="K3" s="4"/>
      <c r="L3" s="4"/>
      <c r="M3" s="4"/>
    </row>
    <row r="4" spans="1:34" s="1" customFormat="1">
      <c r="B4" s="4"/>
      <c r="C4" s="4"/>
      <c r="D4" s="4"/>
      <c r="E4" s="4"/>
      <c r="F4" s="4"/>
      <c r="G4" s="4"/>
      <c r="H4" s="4"/>
      <c r="I4" s="4"/>
      <c r="J4" s="4"/>
      <c r="K4" s="4"/>
      <c r="L4" s="4"/>
      <c r="M4" s="4"/>
      <c r="AB4"/>
      <c r="AC4"/>
      <c r="AD4"/>
      <c r="AE4"/>
      <c r="AF4"/>
      <c r="AG4"/>
      <c r="AH4"/>
    </row>
    <row r="5" spans="1:34" s="1" customFormat="1">
      <c r="B5" s="4"/>
      <c r="C5" s="4"/>
      <c r="D5" s="4"/>
      <c r="E5" s="4"/>
      <c r="F5" s="4"/>
      <c r="G5" s="4"/>
      <c r="H5" s="4"/>
      <c r="I5" s="4"/>
      <c r="J5" s="4"/>
      <c r="K5" s="4"/>
      <c r="L5" s="4"/>
      <c r="M5" s="4"/>
      <c r="AB5"/>
      <c r="AC5"/>
      <c r="AD5"/>
      <c r="AE5"/>
      <c r="AF5"/>
      <c r="AG5"/>
      <c r="AH5"/>
    </row>
    <row r="6" spans="1:34" s="1" customFormat="1">
      <c r="B6" s="4"/>
      <c r="C6" s="4"/>
      <c r="D6" s="4"/>
      <c r="E6" s="4"/>
      <c r="F6" s="4"/>
      <c r="G6" s="4"/>
      <c r="H6" s="4"/>
      <c r="I6" s="4"/>
      <c r="J6" s="4"/>
      <c r="K6" s="4"/>
      <c r="L6" s="4"/>
      <c r="M6" s="4"/>
      <c r="AB6"/>
      <c r="AC6"/>
      <c r="AD6"/>
      <c r="AE6"/>
      <c r="AF6"/>
      <c r="AG6"/>
      <c r="AH6"/>
    </row>
    <row r="7" spans="1:34" s="1" customFormat="1">
      <c r="B7" s="4"/>
      <c r="C7" s="4"/>
      <c r="D7" s="4"/>
      <c r="E7" s="4"/>
      <c r="F7" s="4"/>
      <c r="G7" s="4"/>
      <c r="H7" s="4"/>
      <c r="I7" s="4"/>
      <c r="J7" s="4"/>
      <c r="K7" s="4"/>
      <c r="L7" s="4"/>
      <c r="M7" s="4"/>
      <c r="AB7"/>
      <c r="AC7"/>
      <c r="AD7"/>
      <c r="AE7"/>
      <c r="AF7"/>
      <c r="AG7"/>
      <c r="AH7"/>
    </row>
    <row r="8" spans="1:34" s="1" customFormat="1">
      <c r="B8" s="4"/>
      <c r="C8" s="4"/>
      <c r="D8" s="4"/>
      <c r="E8" s="4"/>
      <c r="F8" s="4"/>
      <c r="G8" s="4"/>
      <c r="H8" s="4"/>
      <c r="I8" s="4"/>
      <c r="J8" s="4"/>
      <c r="K8" s="4"/>
      <c r="L8" s="4"/>
      <c r="M8" s="4"/>
      <c r="AB8"/>
      <c r="AC8"/>
      <c r="AD8"/>
      <c r="AE8"/>
      <c r="AF8"/>
      <c r="AG8"/>
      <c r="AH8"/>
    </row>
    <row r="9" spans="1:34" s="1" customFormat="1">
      <c r="B9" s="4"/>
      <c r="C9" s="4"/>
      <c r="D9" s="4"/>
      <c r="E9" s="4"/>
      <c r="F9" s="4"/>
      <c r="G9" s="4"/>
      <c r="H9" s="4"/>
      <c r="I9" s="4"/>
      <c r="J9" s="4"/>
      <c r="K9" s="4"/>
      <c r="L9" s="4"/>
      <c r="M9" s="4"/>
      <c r="AB9"/>
      <c r="AC9"/>
      <c r="AD9"/>
      <c r="AE9"/>
      <c r="AF9"/>
      <c r="AG9"/>
      <c r="AH9"/>
    </row>
    <row r="10" spans="1:34" s="1" customFormat="1">
      <c r="B10" s="4"/>
      <c r="C10" s="4"/>
      <c r="D10" s="4"/>
      <c r="E10" s="4"/>
      <c r="F10" s="4"/>
      <c r="G10" s="4"/>
      <c r="H10" s="4"/>
      <c r="I10" s="4"/>
      <c r="J10" s="4"/>
      <c r="K10" s="4"/>
      <c r="L10" s="4"/>
      <c r="M10" s="4"/>
      <c r="AB10"/>
      <c r="AC10"/>
      <c r="AD10"/>
      <c r="AE10"/>
      <c r="AF10"/>
      <c r="AG10"/>
      <c r="AH10"/>
    </row>
    <row r="11" spans="1:34" s="1" customFormat="1">
      <c r="B11" s="4"/>
      <c r="C11" s="4"/>
      <c r="D11" s="4"/>
      <c r="E11" s="4"/>
      <c r="F11" s="4"/>
      <c r="G11" s="4"/>
      <c r="H11" s="4"/>
      <c r="I11" s="4"/>
      <c r="J11" s="4"/>
      <c r="K11" s="4"/>
      <c r="L11" s="4"/>
      <c r="M11" s="4"/>
      <c r="AB11"/>
      <c r="AC11"/>
      <c r="AD11"/>
      <c r="AE11"/>
      <c r="AF11"/>
      <c r="AG11"/>
      <c r="AH11"/>
    </row>
    <row r="12" spans="1:34" s="1" customFormat="1">
      <c r="B12" s="4"/>
      <c r="C12" s="4"/>
      <c r="D12" s="4"/>
      <c r="E12" s="4"/>
      <c r="F12" s="4"/>
      <c r="G12" s="4"/>
      <c r="H12" s="4"/>
      <c r="I12" s="4"/>
      <c r="J12" s="4"/>
      <c r="K12" s="4"/>
      <c r="L12" s="4"/>
      <c r="M12" s="4"/>
      <c r="AB12"/>
      <c r="AC12"/>
      <c r="AD12"/>
      <c r="AE12"/>
      <c r="AF12"/>
      <c r="AG12"/>
      <c r="AH12"/>
    </row>
    <row r="13" spans="1:34" s="1" customFormat="1">
      <c r="B13" s="4"/>
      <c r="C13" s="4"/>
      <c r="D13" s="4"/>
      <c r="E13" s="4"/>
      <c r="F13" s="4"/>
      <c r="G13" s="4"/>
      <c r="H13" s="4"/>
      <c r="I13" s="4"/>
      <c r="J13" s="4"/>
      <c r="K13" s="4"/>
      <c r="L13" s="4"/>
      <c r="M13" s="4"/>
      <c r="AB13"/>
      <c r="AC13"/>
      <c r="AD13"/>
      <c r="AE13"/>
      <c r="AF13"/>
      <c r="AG13"/>
      <c r="AH13"/>
    </row>
    <row r="14" spans="1:34" s="1" customFormat="1">
      <c r="B14" s="4"/>
      <c r="C14" s="4"/>
      <c r="D14" s="4"/>
      <c r="E14" s="4"/>
      <c r="F14" s="4"/>
      <c r="G14" s="4"/>
      <c r="H14" s="4"/>
      <c r="I14" s="4"/>
      <c r="J14" s="4"/>
      <c r="K14" s="4"/>
      <c r="L14" s="4"/>
      <c r="M14" s="4"/>
      <c r="AB14"/>
      <c r="AC14"/>
      <c r="AD14"/>
      <c r="AE14"/>
      <c r="AF14"/>
      <c r="AG14"/>
      <c r="AH14"/>
    </row>
    <row r="15" spans="1:34" s="1" customFormat="1">
      <c r="B15" s="4"/>
      <c r="C15" s="4"/>
      <c r="D15" s="4"/>
      <c r="E15" s="4"/>
      <c r="F15" s="4"/>
      <c r="G15" s="4"/>
      <c r="H15" s="4"/>
      <c r="I15" s="4"/>
      <c r="J15" s="4"/>
      <c r="K15" s="4"/>
      <c r="L15" s="4"/>
      <c r="M15" s="4"/>
      <c r="AB15"/>
      <c r="AC15"/>
      <c r="AD15"/>
      <c r="AE15"/>
      <c r="AF15"/>
      <c r="AG15"/>
      <c r="AH15"/>
    </row>
    <row r="16" spans="1:34" s="1" customFormat="1">
      <c r="B16" s="4"/>
      <c r="C16" s="4"/>
      <c r="D16" s="4"/>
      <c r="E16" s="4"/>
      <c r="F16" s="4"/>
      <c r="G16" s="4"/>
      <c r="H16" s="4"/>
      <c r="I16" s="4"/>
      <c r="J16" s="4"/>
      <c r="K16" s="4"/>
      <c r="L16" s="4"/>
      <c r="M16" s="4"/>
      <c r="AB16"/>
      <c r="AC16"/>
      <c r="AD16"/>
      <c r="AE16"/>
      <c r="AF16"/>
      <c r="AG16"/>
      <c r="AH16"/>
    </row>
    <row r="17" spans="2:34" s="1" customFormat="1">
      <c r="B17" s="4"/>
      <c r="C17" s="4"/>
      <c r="D17" s="4"/>
      <c r="E17" s="4"/>
      <c r="F17" s="4"/>
      <c r="G17" s="4"/>
      <c r="H17" s="4"/>
      <c r="I17" s="4"/>
      <c r="J17" s="4"/>
      <c r="K17" s="4"/>
      <c r="L17" s="4"/>
      <c r="M17" s="4"/>
      <c r="AB17"/>
      <c r="AC17"/>
      <c r="AD17"/>
      <c r="AE17"/>
      <c r="AF17"/>
      <c r="AG17"/>
      <c r="AH17"/>
    </row>
    <row r="18" spans="2:34" s="1" customFormat="1">
      <c r="B18" s="4"/>
      <c r="C18" s="4"/>
      <c r="D18" s="4"/>
      <c r="E18" s="4"/>
      <c r="F18" s="4"/>
      <c r="G18" s="4"/>
      <c r="H18" s="4"/>
      <c r="I18" s="4"/>
      <c r="J18" s="4"/>
      <c r="K18" s="4"/>
      <c r="L18" s="4"/>
      <c r="M18" s="4"/>
      <c r="AB18"/>
      <c r="AC18"/>
      <c r="AD18"/>
      <c r="AE18"/>
      <c r="AF18"/>
      <c r="AG18"/>
      <c r="AH18"/>
    </row>
    <row r="19" spans="2:34" s="1" customFormat="1">
      <c r="B19" s="4"/>
      <c r="C19" s="4"/>
      <c r="D19" s="4"/>
      <c r="E19" s="4"/>
      <c r="F19" s="4"/>
      <c r="G19" s="4"/>
      <c r="H19" s="4"/>
      <c r="I19" s="4"/>
      <c r="J19" s="4"/>
      <c r="K19" s="4"/>
      <c r="L19" s="4"/>
      <c r="M19" s="4"/>
      <c r="AB19"/>
      <c r="AC19"/>
      <c r="AD19"/>
      <c r="AE19"/>
      <c r="AF19"/>
      <c r="AG19"/>
      <c r="AH19"/>
    </row>
    <row r="20" spans="2:34" s="1" customFormat="1">
      <c r="B20" s="4"/>
      <c r="C20" s="4"/>
      <c r="D20" s="4"/>
      <c r="E20" s="4"/>
      <c r="F20" s="4"/>
      <c r="G20" s="4"/>
      <c r="H20" s="4"/>
      <c r="I20" s="4"/>
      <c r="J20" s="4"/>
      <c r="K20" s="4"/>
      <c r="L20" s="4"/>
      <c r="M20" s="4"/>
      <c r="AB20"/>
      <c r="AC20"/>
      <c r="AD20"/>
      <c r="AE20"/>
      <c r="AF20"/>
      <c r="AG20"/>
      <c r="AH20"/>
    </row>
    <row r="21" spans="2:34" s="1" customFormat="1">
      <c r="B21" s="4"/>
      <c r="C21" s="4"/>
      <c r="D21" s="4"/>
      <c r="E21" s="4"/>
      <c r="F21" s="4"/>
      <c r="G21" s="4"/>
      <c r="H21" s="4"/>
      <c r="I21" s="4"/>
      <c r="J21" s="4"/>
      <c r="K21" s="4"/>
      <c r="L21" s="4"/>
      <c r="M21" s="4"/>
      <c r="AB21"/>
      <c r="AC21"/>
      <c r="AD21"/>
      <c r="AE21"/>
      <c r="AF21"/>
      <c r="AG21"/>
      <c r="AH21"/>
    </row>
    <row r="22" spans="2:34" s="1" customFormat="1">
      <c r="B22" s="4"/>
      <c r="C22" s="4"/>
      <c r="D22" s="4"/>
      <c r="E22" s="4"/>
      <c r="F22" s="4"/>
      <c r="G22" s="4"/>
      <c r="H22" s="4"/>
      <c r="I22" s="4"/>
      <c r="J22" s="4"/>
      <c r="K22" s="4"/>
      <c r="L22" s="4"/>
      <c r="M22" s="4"/>
      <c r="AB22"/>
      <c r="AC22"/>
      <c r="AD22"/>
      <c r="AE22"/>
      <c r="AF22"/>
      <c r="AG22"/>
      <c r="AH22"/>
    </row>
    <row r="23" spans="2:34" s="1" customFormat="1">
      <c r="B23" s="4"/>
      <c r="C23" s="4"/>
      <c r="D23" s="4"/>
      <c r="E23" s="4"/>
      <c r="F23" s="4"/>
      <c r="G23" s="4"/>
      <c r="H23" s="4"/>
      <c r="I23" s="4"/>
      <c r="J23" s="4"/>
      <c r="K23" s="4"/>
      <c r="L23" s="4"/>
      <c r="M23" s="4"/>
      <c r="AB23"/>
      <c r="AC23"/>
      <c r="AD23"/>
      <c r="AE23"/>
      <c r="AF23"/>
      <c r="AG23"/>
      <c r="AH23"/>
    </row>
    <row r="24" spans="2:34" s="1" customFormat="1">
      <c r="B24" s="4"/>
      <c r="C24" s="4"/>
      <c r="D24" s="4"/>
      <c r="E24" s="4"/>
      <c r="F24" s="4"/>
      <c r="G24" s="4"/>
      <c r="H24" s="4"/>
      <c r="I24" s="4"/>
      <c r="J24" s="4"/>
      <c r="K24" s="4"/>
      <c r="L24" s="4"/>
      <c r="M24" s="4"/>
      <c r="AB24"/>
      <c r="AC24"/>
      <c r="AD24"/>
      <c r="AE24"/>
      <c r="AF24"/>
      <c r="AG24"/>
      <c r="AH24"/>
    </row>
    <row r="25" spans="2:34" s="1" customFormat="1">
      <c r="B25" s="4"/>
      <c r="C25" s="4"/>
      <c r="D25" s="4"/>
      <c r="E25" s="4"/>
      <c r="F25" s="4"/>
      <c r="G25" s="4"/>
      <c r="H25" s="4"/>
      <c r="I25" s="4"/>
      <c r="J25" s="4"/>
      <c r="K25" s="4"/>
      <c r="L25" s="4"/>
      <c r="M25" s="4"/>
      <c r="AB25"/>
      <c r="AC25"/>
      <c r="AD25"/>
      <c r="AE25"/>
      <c r="AF25"/>
      <c r="AG25"/>
      <c r="AH25"/>
    </row>
    <row r="26" spans="2:34" s="1" customFormat="1">
      <c r="B26" s="4"/>
      <c r="C26" s="4"/>
      <c r="D26" s="4"/>
      <c r="E26" s="4"/>
      <c r="F26" s="4"/>
      <c r="G26" s="4"/>
      <c r="H26" s="4"/>
      <c r="I26" s="4"/>
      <c r="J26" s="4"/>
      <c r="K26" s="4"/>
      <c r="L26" s="4"/>
      <c r="M26" s="4"/>
      <c r="AB26"/>
      <c r="AC26"/>
      <c r="AD26"/>
      <c r="AE26"/>
      <c r="AF26"/>
      <c r="AG26"/>
      <c r="AH26"/>
    </row>
    <row r="27" spans="2:34" s="1" customFormat="1">
      <c r="B27" s="4"/>
      <c r="C27" s="4"/>
      <c r="D27" s="4"/>
      <c r="E27" s="4"/>
      <c r="F27" s="4"/>
      <c r="G27" s="4"/>
      <c r="H27" s="4"/>
      <c r="I27" s="4"/>
      <c r="J27" s="4"/>
      <c r="K27" s="4"/>
      <c r="L27" s="4"/>
      <c r="M27" s="4"/>
      <c r="AB27"/>
      <c r="AC27"/>
      <c r="AD27"/>
      <c r="AE27"/>
      <c r="AF27"/>
      <c r="AG27"/>
      <c r="AH27"/>
    </row>
    <row r="28" spans="2:34" s="1" customFormat="1">
      <c r="B28" s="4"/>
      <c r="C28" s="4"/>
      <c r="D28" s="4"/>
      <c r="E28" s="4"/>
      <c r="F28" s="4"/>
      <c r="G28" s="4"/>
      <c r="H28" s="4"/>
      <c r="I28" s="4"/>
      <c r="J28" s="4"/>
      <c r="K28" s="4"/>
      <c r="L28" s="4"/>
      <c r="M28" s="4"/>
      <c r="AB28"/>
      <c r="AC28"/>
      <c r="AD28"/>
      <c r="AE28"/>
      <c r="AF28"/>
      <c r="AG28"/>
      <c r="AH28"/>
    </row>
    <row r="29" spans="2:34" s="1" customFormat="1">
      <c r="B29" s="4"/>
      <c r="C29" s="4"/>
      <c r="D29" s="4"/>
      <c r="E29" s="4"/>
      <c r="F29" s="4"/>
      <c r="G29" s="4"/>
      <c r="H29" s="4"/>
      <c r="I29" s="4"/>
      <c r="J29" s="4"/>
      <c r="K29" s="4"/>
      <c r="L29" s="4"/>
      <c r="M29" s="4"/>
      <c r="AB29"/>
      <c r="AC29"/>
      <c r="AD29"/>
      <c r="AE29"/>
      <c r="AF29"/>
      <c r="AG29"/>
      <c r="AH29"/>
    </row>
    <row r="30" spans="2:34" s="1" customFormat="1">
      <c r="B30" s="4"/>
      <c r="C30" s="4"/>
      <c r="D30" s="4"/>
      <c r="E30" s="4"/>
      <c r="F30" s="4"/>
      <c r="G30" s="4"/>
      <c r="H30" s="4"/>
      <c r="I30" s="4"/>
      <c r="J30" s="4"/>
      <c r="K30" s="4"/>
      <c r="L30" s="4"/>
      <c r="M30" s="4"/>
      <c r="AB30"/>
      <c r="AC30"/>
      <c r="AD30"/>
      <c r="AE30"/>
      <c r="AF30"/>
      <c r="AG30"/>
      <c r="AH30"/>
    </row>
    <row r="31" spans="2:34" s="1" customFormat="1">
      <c r="B31" s="4"/>
      <c r="C31" s="4"/>
      <c r="D31" s="4"/>
      <c r="E31" s="4"/>
      <c r="F31" s="4"/>
      <c r="G31" s="4"/>
      <c r="H31" s="4"/>
      <c r="I31" s="4"/>
      <c r="J31" s="4"/>
      <c r="K31" s="4"/>
      <c r="L31" s="4"/>
      <c r="M31" s="4"/>
      <c r="AB31"/>
      <c r="AC31"/>
      <c r="AD31"/>
      <c r="AE31"/>
      <c r="AF31"/>
      <c r="AG31"/>
      <c r="AH31"/>
    </row>
    <row r="32" spans="2:34" s="1" customFormat="1">
      <c r="B32" s="4"/>
      <c r="C32" s="4"/>
      <c r="D32" s="4"/>
      <c r="E32" s="4"/>
      <c r="F32" s="4"/>
      <c r="G32" s="4"/>
      <c r="H32" s="4"/>
      <c r="I32" s="4"/>
      <c r="J32" s="4"/>
      <c r="K32" s="4"/>
      <c r="L32" s="4"/>
      <c r="M32" s="4"/>
      <c r="AB32"/>
      <c r="AC32"/>
      <c r="AD32"/>
      <c r="AE32"/>
      <c r="AF32"/>
      <c r="AG32"/>
      <c r="AH32"/>
    </row>
    <row r="33" spans="2:34" s="1" customFormat="1">
      <c r="B33" s="4"/>
      <c r="C33" s="4"/>
      <c r="D33" s="4"/>
      <c r="E33" s="4"/>
      <c r="F33" s="4"/>
      <c r="G33" s="4"/>
      <c r="H33" s="4"/>
      <c r="I33" s="4"/>
      <c r="J33" s="4"/>
      <c r="K33" s="4"/>
      <c r="L33" s="4"/>
      <c r="M33" s="4"/>
      <c r="AB33"/>
      <c r="AC33"/>
      <c r="AD33"/>
      <c r="AE33"/>
      <c r="AF33"/>
      <c r="AG33"/>
      <c r="AH33"/>
    </row>
    <row r="34" spans="2:34" s="1" customFormat="1">
      <c r="B34" s="4"/>
      <c r="C34" s="4"/>
      <c r="D34" s="4"/>
      <c r="E34" s="4"/>
      <c r="F34" s="4"/>
      <c r="G34" s="4"/>
      <c r="H34" s="4"/>
      <c r="I34" s="4"/>
      <c r="J34" s="4"/>
      <c r="K34" s="4"/>
      <c r="L34" s="4"/>
      <c r="M34" s="4"/>
      <c r="AB34"/>
      <c r="AC34"/>
      <c r="AD34"/>
      <c r="AE34"/>
      <c r="AF34"/>
      <c r="AG34"/>
      <c r="AH34"/>
    </row>
    <row r="35" spans="2:34" s="1" customFormat="1">
      <c r="B35" s="4"/>
      <c r="C35" s="4"/>
      <c r="D35" s="4"/>
      <c r="E35" s="4"/>
      <c r="F35" s="4"/>
      <c r="G35" s="4"/>
      <c r="H35" s="4"/>
      <c r="I35" s="4"/>
      <c r="J35" s="4"/>
      <c r="K35" s="4"/>
      <c r="L35" s="4"/>
      <c r="M35" s="4"/>
      <c r="AB35"/>
      <c r="AC35"/>
      <c r="AD35"/>
      <c r="AE35"/>
      <c r="AF35"/>
      <c r="AG35"/>
      <c r="AH35"/>
    </row>
    <row r="36" spans="2:34" s="1" customFormat="1">
      <c r="B36" s="4"/>
      <c r="C36" s="4"/>
      <c r="D36" s="4"/>
      <c r="E36" s="4"/>
      <c r="F36" s="4"/>
      <c r="G36" s="4"/>
      <c r="H36" s="4"/>
      <c r="I36" s="4"/>
      <c r="J36" s="4"/>
      <c r="K36" s="4"/>
      <c r="L36" s="4"/>
      <c r="M36" s="4"/>
      <c r="AB36"/>
      <c r="AC36"/>
      <c r="AD36"/>
      <c r="AE36"/>
      <c r="AF36"/>
      <c r="AG36"/>
      <c r="AH36"/>
    </row>
    <row r="37" spans="2:34" s="1" customFormat="1">
      <c r="B37" s="4"/>
      <c r="C37" s="4"/>
      <c r="D37" s="4"/>
      <c r="E37" s="4"/>
      <c r="F37" s="4"/>
      <c r="G37" s="4"/>
      <c r="H37" s="4"/>
      <c r="I37" s="4"/>
      <c r="J37" s="4"/>
      <c r="K37" s="4"/>
      <c r="L37" s="4"/>
      <c r="M37" s="4"/>
      <c r="AB37"/>
      <c r="AC37"/>
      <c r="AD37"/>
      <c r="AE37"/>
      <c r="AF37"/>
      <c r="AG37"/>
      <c r="AH37"/>
    </row>
    <row r="38" spans="2:34" s="1" customFormat="1">
      <c r="B38" s="4"/>
      <c r="C38" s="4"/>
      <c r="D38" s="4"/>
      <c r="E38" s="4"/>
      <c r="F38" s="4"/>
      <c r="G38" s="4"/>
      <c r="H38" s="4"/>
      <c r="I38" s="4"/>
      <c r="J38" s="4"/>
      <c r="K38" s="4"/>
      <c r="L38" s="4"/>
      <c r="M38" s="4"/>
      <c r="AB38"/>
      <c r="AC38"/>
      <c r="AD38"/>
      <c r="AE38"/>
      <c r="AF38"/>
      <c r="AG38"/>
      <c r="AH38"/>
    </row>
    <row r="39" spans="2:34" s="1" customFormat="1">
      <c r="B39" s="4"/>
      <c r="C39" s="4"/>
      <c r="D39" s="4"/>
      <c r="E39" s="4"/>
      <c r="F39" s="4"/>
      <c r="G39" s="4"/>
      <c r="H39" s="4"/>
      <c r="I39" s="4"/>
      <c r="J39" s="4"/>
      <c r="K39" s="4"/>
      <c r="L39" s="4"/>
      <c r="M39" s="4"/>
      <c r="AB39"/>
      <c r="AC39"/>
      <c r="AD39"/>
      <c r="AE39"/>
      <c r="AF39"/>
      <c r="AG39"/>
      <c r="AH39"/>
    </row>
    <row r="40" spans="2:34" s="1" customFormat="1">
      <c r="B40" s="4"/>
      <c r="C40" s="4"/>
      <c r="D40" s="4"/>
      <c r="E40" s="4"/>
      <c r="F40" s="4"/>
      <c r="G40" s="4"/>
      <c r="H40" s="4"/>
      <c r="I40" s="4"/>
      <c r="J40" s="4"/>
      <c r="K40" s="4"/>
      <c r="L40" s="4"/>
      <c r="M40" s="4"/>
      <c r="AB40"/>
      <c r="AC40"/>
      <c r="AD40"/>
      <c r="AE40"/>
      <c r="AF40"/>
      <c r="AG40"/>
      <c r="AH40"/>
    </row>
    <row r="41" spans="2:34" s="1" customFormat="1">
      <c r="B41" s="4"/>
      <c r="C41" s="4"/>
      <c r="D41" s="4"/>
      <c r="E41" s="4"/>
      <c r="F41" s="4"/>
      <c r="G41" s="4"/>
      <c r="H41" s="4"/>
      <c r="I41" s="4"/>
      <c r="J41" s="4"/>
      <c r="K41" s="4"/>
      <c r="L41" s="4"/>
      <c r="M41" s="4"/>
      <c r="AB41"/>
      <c r="AC41"/>
      <c r="AD41"/>
      <c r="AE41"/>
      <c r="AF41"/>
      <c r="AG41"/>
      <c r="AH41"/>
    </row>
    <row r="42" spans="2:34" s="1" customFormat="1">
      <c r="B42" s="4"/>
      <c r="C42" s="4"/>
      <c r="D42" s="4"/>
      <c r="E42" s="4"/>
      <c r="F42" s="4"/>
      <c r="G42" s="4"/>
      <c r="H42" s="4"/>
      <c r="I42" s="4"/>
      <c r="J42" s="4"/>
      <c r="K42" s="4"/>
      <c r="L42" s="4"/>
      <c r="M42" s="4"/>
      <c r="AB42"/>
      <c r="AC42"/>
      <c r="AD42"/>
      <c r="AE42"/>
      <c r="AF42"/>
      <c r="AG42"/>
      <c r="AH42"/>
    </row>
    <row r="43" spans="2:34" s="1" customFormat="1">
      <c r="B43" s="4"/>
      <c r="C43" s="4"/>
      <c r="D43" s="4"/>
      <c r="E43" s="4"/>
      <c r="F43" s="4"/>
      <c r="G43" s="4"/>
      <c r="H43" s="4"/>
      <c r="I43" s="4"/>
      <c r="J43" s="4"/>
      <c r="K43" s="4"/>
      <c r="L43" s="4"/>
      <c r="M43" s="4"/>
      <c r="AB43"/>
      <c r="AC43"/>
      <c r="AD43"/>
      <c r="AE43"/>
      <c r="AF43"/>
      <c r="AG43"/>
      <c r="AH43"/>
    </row>
    <row r="44" spans="2:34" s="1" customFormat="1">
      <c r="B44" s="4"/>
      <c r="C44" s="4"/>
      <c r="D44" s="4"/>
      <c r="E44" s="4"/>
      <c r="F44" s="4"/>
      <c r="G44" s="4"/>
      <c r="H44" s="4"/>
      <c r="I44" s="4"/>
      <c r="J44" s="4"/>
      <c r="K44" s="4"/>
      <c r="L44" s="4"/>
      <c r="M44" s="4"/>
      <c r="AB44"/>
      <c r="AC44"/>
      <c r="AD44"/>
      <c r="AE44"/>
      <c r="AF44"/>
      <c r="AG44"/>
      <c r="AH44"/>
    </row>
    <row r="45" spans="2:34" s="1" customFormat="1">
      <c r="B45" s="4"/>
      <c r="C45" s="4"/>
      <c r="D45" s="4"/>
      <c r="E45" s="4"/>
      <c r="F45" s="4"/>
      <c r="G45" s="4"/>
      <c r="H45" s="4"/>
      <c r="I45" s="4"/>
      <c r="J45" s="4"/>
      <c r="K45" s="4"/>
      <c r="L45" s="4"/>
      <c r="M45" s="4"/>
      <c r="AB45"/>
      <c r="AC45"/>
      <c r="AD45"/>
      <c r="AE45"/>
      <c r="AF45"/>
      <c r="AG45"/>
      <c r="AH45"/>
    </row>
    <row r="46" spans="2:34" s="1" customFormat="1">
      <c r="B46" s="4"/>
      <c r="C46" s="4"/>
      <c r="D46" s="4"/>
      <c r="E46" s="4"/>
      <c r="F46" s="4"/>
      <c r="G46" s="4"/>
      <c r="H46" s="4"/>
      <c r="I46" s="4"/>
      <c r="J46" s="4"/>
      <c r="K46" s="4"/>
      <c r="L46" s="4"/>
      <c r="M46" s="4"/>
      <c r="AB46"/>
      <c r="AC46"/>
      <c r="AD46"/>
      <c r="AE46"/>
      <c r="AF46"/>
      <c r="AG46"/>
      <c r="AH46"/>
    </row>
    <row r="47" spans="2:34" s="1" customFormat="1">
      <c r="B47" s="4"/>
      <c r="C47" s="4"/>
      <c r="D47" s="4"/>
      <c r="E47" s="4"/>
      <c r="F47" s="4"/>
      <c r="G47" s="4"/>
      <c r="H47" s="4"/>
      <c r="I47" s="4"/>
      <c r="J47" s="4"/>
      <c r="K47" s="4"/>
      <c r="L47" s="4"/>
      <c r="M47" s="4"/>
      <c r="AB47"/>
      <c r="AC47"/>
      <c r="AD47"/>
      <c r="AE47"/>
      <c r="AF47"/>
      <c r="AG47"/>
      <c r="AH47"/>
    </row>
    <row r="48" spans="2:34" s="1" customFormat="1">
      <c r="B48" s="4"/>
      <c r="C48" s="4"/>
      <c r="D48" s="4"/>
      <c r="E48" s="4"/>
      <c r="F48" s="4"/>
      <c r="G48" s="4"/>
      <c r="H48" s="4"/>
      <c r="I48" s="4"/>
      <c r="J48" s="4"/>
      <c r="K48" s="4"/>
      <c r="L48" s="4"/>
      <c r="M48" s="4"/>
      <c r="AB48"/>
      <c r="AC48"/>
      <c r="AD48"/>
      <c r="AE48"/>
      <c r="AF48"/>
      <c r="AG48"/>
      <c r="AH48"/>
    </row>
    <row r="49" spans="1:34" s="1" customFormat="1">
      <c r="B49" s="4"/>
      <c r="C49" s="4"/>
      <c r="D49" s="4"/>
      <c r="E49" s="4"/>
      <c r="F49" s="4"/>
      <c r="G49" s="4"/>
      <c r="H49" s="4"/>
      <c r="I49" s="4"/>
      <c r="J49" s="4"/>
      <c r="K49" s="4"/>
      <c r="L49" s="4"/>
      <c r="M49" s="4"/>
      <c r="AB49"/>
      <c r="AC49"/>
      <c r="AD49"/>
      <c r="AE49"/>
      <c r="AF49"/>
      <c r="AG49"/>
      <c r="AH49"/>
    </row>
    <row r="50" spans="1:34" s="1" customFormat="1">
      <c r="B50" s="4"/>
      <c r="C50" s="4"/>
      <c r="D50" s="4"/>
      <c r="E50" s="4"/>
      <c r="F50" s="4"/>
      <c r="G50" s="4"/>
      <c r="H50" s="4"/>
      <c r="I50" s="4"/>
      <c r="J50" s="4"/>
      <c r="K50" s="4"/>
      <c r="L50" s="4"/>
      <c r="M50" s="4"/>
      <c r="AB50"/>
      <c r="AC50"/>
      <c r="AD50"/>
      <c r="AE50"/>
      <c r="AF50"/>
      <c r="AG50"/>
      <c r="AH50"/>
    </row>
    <row r="51" spans="1:34" s="1" customFormat="1">
      <c r="B51" s="4"/>
      <c r="C51" s="4"/>
      <c r="D51" s="4"/>
      <c r="E51" s="4"/>
      <c r="F51" s="4"/>
      <c r="G51" s="4"/>
      <c r="H51" s="4"/>
      <c r="I51" s="4"/>
      <c r="J51" s="4"/>
      <c r="K51" s="4"/>
      <c r="L51" s="4"/>
      <c r="M51" s="4"/>
      <c r="AB51"/>
      <c r="AC51"/>
      <c r="AD51"/>
      <c r="AE51"/>
      <c r="AF51"/>
      <c r="AG51"/>
      <c r="AH51"/>
    </row>
    <row r="52" spans="1:34" s="1" customFormat="1">
      <c r="B52" s="4"/>
      <c r="C52" s="4"/>
      <c r="D52" s="4"/>
      <c r="E52" s="4"/>
      <c r="F52" s="4"/>
      <c r="G52" s="4"/>
      <c r="H52" s="4"/>
      <c r="I52" s="4"/>
      <c r="J52" s="4"/>
      <c r="K52" s="4"/>
      <c r="L52" s="4"/>
      <c r="M52" s="4"/>
      <c r="AB52"/>
      <c r="AC52"/>
      <c r="AD52"/>
      <c r="AE52"/>
      <c r="AF52"/>
      <c r="AG52"/>
      <c r="AH52"/>
    </row>
    <row r="53" spans="1:34" s="1" customFormat="1">
      <c r="B53" s="4"/>
      <c r="C53" s="4"/>
      <c r="D53" s="4"/>
      <c r="E53" s="4"/>
      <c r="F53" s="4"/>
      <c r="G53" s="4"/>
      <c r="H53" s="4"/>
      <c r="I53" s="4"/>
      <c r="J53" s="4"/>
      <c r="K53" s="4"/>
      <c r="L53" s="4"/>
      <c r="M53" s="4"/>
      <c r="AB53"/>
      <c r="AC53"/>
      <c r="AD53"/>
      <c r="AE53"/>
      <c r="AF53"/>
      <c r="AG53"/>
      <c r="AH53"/>
    </row>
    <row r="54" spans="1:34" s="1" customFormat="1">
      <c r="B54" s="4"/>
      <c r="C54" s="4"/>
      <c r="D54" s="4"/>
      <c r="E54" s="4"/>
      <c r="F54" s="4"/>
      <c r="G54" s="4"/>
      <c r="H54" s="4"/>
      <c r="I54" s="4"/>
      <c r="J54" s="4"/>
      <c r="K54" s="4"/>
      <c r="L54" s="4"/>
      <c r="M54" s="4"/>
      <c r="AB54"/>
      <c r="AC54"/>
      <c r="AD54"/>
      <c r="AE54"/>
      <c r="AF54"/>
      <c r="AG54"/>
      <c r="AH54"/>
    </row>
    <row r="55" spans="1:34" s="1" customFormat="1">
      <c r="B55" s="4"/>
      <c r="C55" s="4"/>
      <c r="D55" s="4"/>
      <c r="E55" s="4"/>
      <c r="F55" s="4"/>
      <c r="G55" s="4"/>
      <c r="H55" s="4"/>
      <c r="I55" s="4"/>
      <c r="J55" s="4"/>
      <c r="K55" s="4"/>
      <c r="L55" s="4"/>
      <c r="M55" s="4"/>
      <c r="AB55"/>
      <c r="AC55"/>
      <c r="AD55"/>
      <c r="AE55"/>
      <c r="AF55"/>
      <c r="AG55"/>
      <c r="AH55"/>
    </row>
    <row r="56" spans="1:34" s="1" customFormat="1">
      <c r="B56" s="4"/>
      <c r="C56" s="4"/>
      <c r="D56" s="4"/>
      <c r="E56" s="4"/>
      <c r="F56" s="4"/>
      <c r="G56" s="4"/>
      <c r="H56" s="4"/>
      <c r="I56" s="4"/>
      <c r="J56" s="4"/>
      <c r="K56" s="4"/>
      <c r="L56" s="4"/>
      <c r="M56" s="4"/>
      <c r="AB56"/>
      <c r="AC56"/>
      <c r="AD56"/>
      <c r="AE56"/>
      <c r="AF56"/>
      <c r="AG56"/>
      <c r="AH56"/>
    </row>
    <row r="57" spans="1:34" s="1" customFormat="1">
      <c r="B57" s="4"/>
      <c r="C57" s="4"/>
      <c r="D57" s="4"/>
      <c r="E57" s="4"/>
      <c r="F57" s="4"/>
      <c r="G57" s="4"/>
      <c r="H57" s="4"/>
      <c r="I57" s="4"/>
      <c r="J57" s="4"/>
      <c r="K57" s="4"/>
      <c r="L57" s="4"/>
      <c r="M57" s="4"/>
      <c r="AB57"/>
      <c r="AC57"/>
      <c r="AD57"/>
      <c r="AE57"/>
      <c r="AF57"/>
      <c r="AG57"/>
      <c r="AH57"/>
    </row>
    <row r="58" spans="1:34" s="1" customFormat="1">
      <c r="B58" s="4"/>
      <c r="C58" s="4"/>
      <c r="D58" s="4"/>
      <c r="E58" s="4"/>
      <c r="F58" s="4"/>
      <c r="G58" s="4"/>
      <c r="H58" s="4"/>
      <c r="I58" s="4"/>
      <c r="J58" s="4"/>
      <c r="K58" s="4"/>
      <c r="L58" s="4"/>
      <c r="M58" s="4"/>
      <c r="AB58"/>
      <c r="AC58"/>
      <c r="AD58"/>
      <c r="AE58"/>
      <c r="AF58"/>
      <c r="AG58"/>
      <c r="AH58"/>
    </row>
    <row r="59" spans="1:34" s="1" customFormat="1">
      <c r="B59" s="4"/>
      <c r="C59" s="4"/>
      <c r="D59" s="4"/>
      <c r="E59" s="4"/>
      <c r="F59" s="4"/>
      <c r="G59" s="4"/>
      <c r="H59" s="4"/>
      <c r="I59" s="4"/>
      <c r="J59" s="4"/>
      <c r="K59" s="4"/>
      <c r="L59" s="4"/>
      <c r="M59" s="4"/>
      <c r="AB59"/>
      <c r="AC59"/>
      <c r="AD59"/>
      <c r="AE59"/>
      <c r="AF59"/>
      <c r="AG59"/>
      <c r="AH59"/>
    </row>
    <row r="60" spans="1:34" s="1" customFormat="1">
      <c r="B60" s="4"/>
      <c r="C60" s="4"/>
      <c r="D60" s="4"/>
      <c r="E60" s="4"/>
      <c r="F60" s="4"/>
      <c r="G60" s="4"/>
      <c r="H60" s="4"/>
      <c r="I60" s="4"/>
      <c r="J60" s="4"/>
      <c r="K60" s="4"/>
      <c r="L60" s="4"/>
      <c r="M60" s="4"/>
      <c r="AB60"/>
      <c r="AC60"/>
      <c r="AD60"/>
      <c r="AE60"/>
      <c r="AF60"/>
      <c r="AG60"/>
      <c r="AH60"/>
    </row>
    <row r="61" spans="1:34" s="1" customFormat="1">
      <c r="B61" s="4"/>
      <c r="C61" s="4"/>
      <c r="D61" s="4"/>
      <c r="E61" s="4"/>
      <c r="F61" s="4"/>
      <c r="G61" s="4"/>
      <c r="H61" s="4"/>
      <c r="I61" s="4"/>
      <c r="J61" s="4"/>
      <c r="K61" s="4"/>
      <c r="L61" s="4"/>
      <c r="M61" s="4"/>
      <c r="AB61"/>
      <c r="AC61"/>
      <c r="AD61"/>
      <c r="AE61"/>
      <c r="AF61"/>
      <c r="AG61"/>
      <c r="AH61"/>
    </row>
    <row r="62" spans="1:34">
      <c r="A62" s="1"/>
      <c r="B62" s="4"/>
      <c r="C62" s="4"/>
      <c r="D62" s="4"/>
      <c r="E62" s="4"/>
      <c r="F62" s="4"/>
      <c r="G62" s="4"/>
      <c r="H62" s="4"/>
      <c r="I62" s="4"/>
      <c r="J62" s="4"/>
      <c r="K62" s="4"/>
      <c r="L62" s="4"/>
      <c r="M62" s="4"/>
    </row>
    <row r="63" spans="1:34">
      <c r="A63" s="1"/>
      <c r="B63" s="4"/>
      <c r="C63" s="4"/>
      <c r="D63" s="4"/>
      <c r="E63" s="4"/>
      <c r="F63" s="4"/>
      <c r="G63" s="4"/>
      <c r="H63" s="4"/>
      <c r="I63" s="4"/>
      <c r="J63" s="4"/>
      <c r="K63" s="4"/>
      <c r="L63" s="4"/>
      <c r="M63" s="4"/>
    </row>
    <row r="64" spans="1:34">
      <c r="A64" s="1"/>
      <c r="B64" s="4"/>
      <c r="C64" s="4"/>
      <c r="D64" s="4"/>
      <c r="E64" s="4"/>
      <c r="F64" s="4"/>
      <c r="G64" s="4"/>
      <c r="H64" s="4"/>
      <c r="I64" s="4"/>
      <c r="J64" s="4"/>
      <c r="K64" s="4"/>
      <c r="L64" s="4"/>
      <c r="M64" s="4"/>
    </row>
    <row r="65" spans="1:13">
      <c r="A65" s="1"/>
      <c r="B65" s="4"/>
      <c r="C65" s="4"/>
      <c r="D65" s="4"/>
      <c r="E65" s="4"/>
      <c r="F65" s="4"/>
      <c r="G65" s="4"/>
      <c r="H65" s="4"/>
      <c r="I65" s="4"/>
      <c r="J65" s="4"/>
      <c r="K65" s="4"/>
      <c r="L65" s="4"/>
      <c r="M65" s="4"/>
    </row>
    <row r="66" spans="1:13">
      <c r="A66" s="1"/>
      <c r="B66" s="4"/>
      <c r="C66" s="4"/>
      <c r="D66" s="4"/>
      <c r="E66" s="4"/>
      <c r="F66" s="4"/>
      <c r="G66" s="4"/>
      <c r="H66" s="4"/>
      <c r="I66" s="4"/>
      <c r="J66" s="4"/>
      <c r="K66" s="4"/>
      <c r="L66" s="4"/>
      <c r="M66" s="4"/>
    </row>
    <row r="67" spans="1:13">
      <c r="A67" s="1"/>
      <c r="B67" s="4"/>
      <c r="C67" s="4"/>
      <c r="D67" s="4"/>
      <c r="E67" s="4"/>
      <c r="F67" s="4"/>
      <c r="G67" s="4"/>
      <c r="H67" s="4"/>
      <c r="I67" s="4"/>
      <c r="J67" s="4"/>
      <c r="K67" s="4"/>
      <c r="L67" s="4"/>
      <c r="M67" s="4"/>
    </row>
    <row r="68" spans="1:13">
      <c r="A68" s="1"/>
      <c r="B68" s="4"/>
      <c r="C68" s="4"/>
      <c r="D68" s="4"/>
      <c r="E68" s="4"/>
      <c r="F68" s="4"/>
      <c r="G68" s="4"/>
      <c r="H68" s="4"/>
      <c r="I68" s="4"/>
      <c r="J68" s="4"/>
      <c r="K68" s="4"/>
      <c r="L68" s="4"/>
      <c r="M68" s="4"/>
    </row>
    <row r="69" spans="1:13">
      <c r="A69" s="1"/>
      <c r="B69" s="4"/>
      <c r="C69" s="4"/>
      <c r="D69" s="4"/>
      <c r="E69" s="4"/>
      <c r="F69" s="4"/>
      <c r="G69" s="4"/>
      <c r="H69" s="4"/>
      <c r="I69" s="4"/>
      <c r="J69" s="4"/>
      <c r="K69" s="4"/>
      <c r="L69" s="4"/>
      <c r="M69" s="4"/>
    </row>
    <row r="70" spans="1:13">
      <c r="A70" s="1"/>
      <c r="B70" s="4"/>
      <c r="C70" s="4"/>
      <c r="D70" s="4"/>
      <c r="E70" s="4"/>
      <c r="F70" s="4"/>
      <c r="G70" s="4"/>
      <c r="H70" s="4"/>
      <c r="I70" s="4"/>
      <c r="J70" s="4"/>
      <c r="K70" s="4"/>
      <c r="L70" s="4"/>
      <c r="M70" s="4"/>
    </row>
    <row r="71" spans="1:13">
      <c r="A71" s="1"/>
      <c r="B71" s="4"/>
      <c r="C71" s="4"/>
      <c r="D71" s="4"/>
      <c r="E71" s="4"/>
      <c r="F71" s="4"/>
      <c r="G71" s="4"/>
      <c r="H71" s="4"/>
      <c r="I71" s="4"/>
      <c r="J71" s="4"/>
      <c r="K71" s="4"/>
      <c r="L71" s="4"/>
      <c r="M71" s="4"/>
    </row>
    <row r="72" spans="1:13">
      <c r="A72" s="1"/>
      <c r="B72" s="4"/>
      <c r="C72" s="4"/>
      <c r="D72" s="4"/>
      <c r="E72" s="4"/>
      <c r="F72" s="4"/>
      <c r="G72" s="4"/>
      <c r="H72" s="4"/>
      <c r="I72" s="4"/>
      <c r="J72" s="4"/>
      <c r="K72" s="4"/>
      <c r="L72" s="4"/>
      <c r="M72" s="4"/>
    </row>
    <row r="73" spans="1:13">
      <c r="A73" s="1"/>
      <c r="B73" s="4"/>
      <c r="C73" s="4"/>
      <c r="D73" s="4"/>
      <c r="E73" s="4"/>
      <c r="F73" s="4"/>
      <c r="G73" s="4"/>
      <c r="H73" s="4"/>
      <c r="I73" s="4"/>
      <c r="J73" s="4"/>
      <c r="K73" s="4"/>
      <c r="L73" s="4"/>
      <c r="M73" s="4"/>
    </row>
    <row r="74" spans="1:13">
      <c r="A74" s="1"/>
      <c r="B74" s="4"/>
      <c r="C74" s="4"/>
      <c r="D74" s="4"/>
      <c r="E74" s="4"/>
      <c r="F74" s="4"/>
      <c r="G74" s="4"/>
      <c r="H74" s="4"/>
      <c r="I74" s="4"/>
      <c r="J74" s="4"/>
      <c r="K74" s="4"/>
      <c r="L74" s="4"/>
      <c r="M74" s="4"/>
    </row>
    <row r="75" spans="1:13">
      <c r="A75" s="1"/>
      <c r="B75" s="4"/>
      <c r="C75" s="4"/>
      <c r="D75" s="4"/>
      <c r="E75" s="4"/>
      <c r="F75" s="4"/>
      <c r="G75" s="4"/>
      <c r="H75" s="4"/>
      <c r="I75" s="4"/>
      <c r="J75" s="4"/>
      <c r="K75" s="4"/>
      <c r="L75" s="4"/>
      <c r="M75" s="4"/>
    </row>
    <row r="76" spans="1:13">
      <c r="A76" s="1"/>
      <c r="B76" s="4"/>
      <c r="C76" s="4"/>
      <c r="D76" s="4"/>
      <c r="E76" s="4"/>
      <c r="F76" s="4"/>
      <c r="G76" s="4"/>
      <c r="H76" s="4"/>
      <c r="I76" s="4"/>
      <c r="J76" s="4"/>
      <c r="K76" s="4"/>
      <c r="L76" s="4"/>
      <c r="M76" s="4"/>
    </row>
    <row r="77" spans="1:13">
      <c r="A77" s="1"/>
      <c r="B77" s="4"/>
      <c r="C77" s="4"/>
      <c r="D77" s="4"/>
      <c r="E77" s="4"/>
      <c r="F77" s="4"/>
      <c r="G77" s="4"/>
      <c r="H77" s="4"/>
      <c r="I77" s="4"/>
      <c r="J77" s="4"/>
      <c r="K77" s="4"/>
      <c r="L77" s="4"/>
      <c r="M77" s="4"/>
    </row>
    <row r="78" spans="1:13">
      <c r="A78" s="1"/>
      <c r="B78" s="4"/>
      <c r="C78" s="4"/>
      <c r="D78" s="4"/>
      <c r="E78" s="4"/>
      <c r="F78" s="4"/>
      <c r="G78" s="4"/>
      <c r="H78" s="4"/>
      <c r="I78" s="4"/>
      <c r="J78" s="4"/>
      <c r="K78" s="4"/>
      <c r="L78" s="4"/>
      <c r="M78" s="4"/>
    </row>
    <row r="79" spans="1:13">
      <c r="A79" s="1"/>
      <c r="B79" s="4"/>
      <c r="C79" s="4"/>
      <c r="D79" s="4"/>
      <c r="E79" s="4"/>
      <c r="F79" s="4"/>
      <c r="G79" s="4"/>
      <c r="H79" s="4"/>
      <c r="I79" s="4"/>
      <c r="J79" s="4"/>
      <c r="K79" s="4"/>
      <c r="L79" s="4"/>
      <c r="M79" s="4"/>
    </row>
    <row r="80" spans="1:13">
      <c r="A80" s="1"/>
      <c r="B80" s="4"/>
      <c r="C80" s="4"/>
      <c r="D80" s="4"/>
      <c r="E80" s="4"/>
      <c r="F80" s="4"/>
      <c r="G80" s="4"/>
      <c r="H80" s="4"/>
      <c r="I80" s="4"/>
      <c r="J80" s="4"/>
      <c r="K80" s="4"/>
      <c r="L80" s="4"/>
      <c r="M80" s="4"/>
    </row>
    <row r="81" spans="1:13">
      <c r="A81" s="1"/>
      <c r="B81" s="4"/>
      <c r="C81" s="4"/>
      <c r="D81" s="4"/>
      <c r="E81" s="4"/>
      <c r="F81" s="4"/>
      <c r="G81" s="4"/>
      <c r="H81" s="4"/>
      <c r="I81" s="4"/>
      <c r="J81" s="4"/>
      <c r="K81" s="4"/>
      <c r="L81" s="4"/>
      <c r="M81" s="4"/>
    </row>
    <row r="82" spans="1:13">
      <c r="A82" s="1"/>
      <c r="B82" s="4"/>
      <c r="C82" s="4"/>
      <c r="D82" s="4"/>
      <c r="E82" s="4"/>
      <c r="F82" s="4"/>
      <c r="G82" s="4"/>
      <c r="H82" s="4"/>
      <c r="I82" s="4"/>
      <c r="J82" s="4"/>
      <c r="K82" s="4"/>
      <c r="L82" s="4"/>
      <c r="M82" s="4"/>
    </row>
    <row r="83" spans="1:13">
      <c r="A83" s="1"/>
      <c r="B83" s="4"/>
      <c r="C83" s="4"/>
      <c r="D83" s="4"/>
      <c r="E83" s="4"/>
      <c r="F83" s="4"/>
      <c r="G83" s="4"/>
      <c r="H83" s="4"/>
      <c r="I83" s="4"/>
      <c r="J83" s="4"/>
      <c r="K83" s="4"/>
      <c r="L83" s="4"/>
      <c r="M83" s="4"/>
    </row>
    <row r="84" spans="1:13">
      <c r="A84" s="1"/>
      <c r="B84" s="4"/>
      <c r="C84" s="4"/>
      <c r="D84" s="4"/>
      <c r="E84" s="4"/>
      <c r="F84" s="4"/>
      <c r="G84" s="4"/>
      <c r="H84" s="4"/>
      <c r="I84" s="4"/>
      <c r="J84" s="4"/>
      <c r="K84" s="4"/>
      <c r="L84" s="4"/>
      <c r="M84" s="4"/>
    </row>
    <row r="85" spans="1:13">
      <c r="A85" s="1"/>
      <c r="B85" s="4"/>
      <c r="C85" s="4"/>
      <c r="D85" s="4"/>
      <c r="E85" s="4"/>
      <c r="F85" s="4"/>
      <c r="G85" s="4"/>
      <c r="H85" s="4"/>
      <c r="I85" s="4"/>
      <c r="J85" s="4"/>
      <c r="K85" s="4"/>
      <c r="L85" s="4"/>
      <c r="M85" s="4"/>
    </row>
    <row r="86" spans="1:13">
      <c r="A86" s="1"/>
      <c r="B86" s="4"/>
      <c r="C86" s="4"/>
      <c r="D86" s="4"/>
      <c r="E86" s="4"/>
      <c r="F86" s="4"/>
      <c r="G86" s="4"/>
      <c r="H86" s="4"/>
      <c r="I86" s="4"/>
      <c r="J86" s="4"/>
      <c r="K86" s="4"/>
      <c r="L86" s="4"/>
      <c r="M86" s="4"/>
    </row>
    <row r="87" spans="1:13">
      <c r="A87" s="1"/>
      <c r="B87" s="4"/>
      <c r="C87" s="4"/>
      <c r="D87" s="4"/>
      <c r="E87" s="4"/>
      <c r="F87" s="4"/>
      <c r="G87" s="4"/>
      <c r="H87" s="4"/>
      <c r="I87" s="4"/>
      <c r="J87" s="4"/>
      <c r="K87" s="4"/>
      <c r="L87" s="4"/>
      <c r="M87" s="4"/>
    </row>
    <row r="88" spans="1:13">
      <c r="A88" s="1"/>
      <c r="B88" s="4"/>
      <c r="C88" s="4"/>
      <c r="D88" s="4"/>
      <c r="E88" s="4"/>
      <c r="F88" s="4"/>
      <c r="G88" s="4"/>
      <c r="H88" s="4"/>
      <c r="I88" s="4"/>
      <c r="J88" s="4"/>
      <c r="K88" s="4"/>
      <c r="L88" s="4"/>
      <c r="M88" s="4"/>
    </row>
    <row r="89" spans="1:13">
      <c r="A89" s="1"/>
      <c r="B89" s="4"/>
      <c r="C89" s="4"/>
      <c r="D89" s="4"/>
      <c r="E89" s="4"/>
      <c r="F89" s="4"/>
      <c r="G89" s="4"/>
      <c r="H89" s="4"/>
      <c r="I89" s="4"/>
      <c r="J89" s="4"/>
      <c r="K89" s="4"/>
      <c r="L89" s="4"/>
      <c r="M89" s="4"/>
    </row>
    <row r="90" spans="1:13">
      <c r="A90" s="1"/>
      <c r="B90" s="4"/>
      <c r="C90" s="4"/>
      <c r="D90" s="4"/>
      <c r="E90" s="4"/>
      <c r="F90" s="4"/>
      <c r="G90" s="4"/>
      <c r="H90" s="4"/>
      <c r="I90" s="4"/>
      <c r="J90" s="4"/>
      <c r="K90" s="4"/>
      <c r="L90" s="4"/>
      <c r="M90" s="4"/>
    </row>
    <row r="91" spans="1:13">
      <c r="A91" s="1"/>
      <c r="B91" s="4"/>
      <c r="C91" s="4"/>
      <c r="D91" s="4"/>
      <c r="E91" s="4"/>
      <c r="F91" s="4"/>
      <c r="G91" s="4"/>
      <c r="H91" s="4"/>
      <c r="I91" s="4"/>
      <c r="J91" s="4"/>
      <c r="K91" s="4"/>
      <c r="L91" s="4"/>
      <c r="M91" s="4"/>
    </row>
    <row r="92" spans="1:13">
      <c r="A92" s="1"/>
      <c r="B92" s="4"/>
      <c r="C92" s="4"/>
      <c r="D92" s="4"/>
      <c r="E92" s="4"/>
      <c r="F92" s="4"/>
      <c r="G92" s="4"/>
      <c r="H92" s="4"/>
      <c r="I92" s="4"/>
      <c r="J92" s="4"/>
      <c r="K92" s="4"/>
      <c r="L92" s="4"/>
      <c r="M92" s="4"/>
    </row>
    <row r="93" spans="1:13">
      <c r="A93" s="1"/>
      <c r="B93" s="4"/>
      <c r="C93" s="4"/>
      <c r="D93" s="4"/>
      <c r="E93" s="4"/>
      <c r="F93" s="4"/>
      <c r="G93" s="4"/>
      <c r="H93" s="4"/>
      <c r="I93" s="4"/>
      <c r="J93" s="4"/>
      <c r="K93" s="4"/>
      <c r="L93" s="4"/>
      <c r="M93" s="4"/>
    </row>
    <row r="94" spans="1:13">
      <c r="A94" s="1"/>
      <c r="B94" s="4"/>
      <c r="C94" s="4"/>
      <c r="D94" s="4"/>
      <c r="E94" s="4"/>
      <c r="F94" s="4"/>
      <c r="G94" s="4"/>
      <c r="H94" s="4"/>
      <c r="I94" s="4"/>
      <c r="J94" s="4"/>
      <c r="K94" s="4"/>
      <c r="L94" s="4"/>
      <c r="M94" s="4"/>
    </row>
    <row r="95" spans="1:13">
      <c r="A95" s="1"/>
      <c r="B95" s="4"/>
      <c r="C95" s="4"/>
      <c r="D95" s="4"/>
      <c r="E95" s="4"/>
      <c r="F95" s="4"/>
      <c r="G95" s="4"/>
      <c r="H95" s="4"/>
      <c r="I95" s="4"/>
      <c r="J95" s="4"/>
      <c r="K95" s="4"/>
      <c r="L95" s="4"/>
      <c r="M95" s="4"/>
    </row>
    <row r="96" spans="1:13">
      <c r="A96" s="1"/>
      <c r="B96" s="4"/>
      <c r="C96" s="4"/>
      <c r="D96" s="4"/>
      <c r="E96" s="4"/>
      <c r="F96" s="4"/>
      <c r="G96" s="4"/>
      <c r="H96" s="4"/>
      <c r="I96" s="4"/>
      <c r="J96" s="4"/>
      <c r="K96" s="4"/>
      <c r="L96" s="4"/>
      <c r="M96" s="4"/>
    </row>
  </sheetData>
  <sheetProtection sheet="1" selectLockedCells="1"/>
  <mergeCells count="1">
    <mergeCell ref="A1:K2"/>
  </mergeCells>
  <phoneticPr fontId="5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D35"/>
  <sheetViews>
    <sheetView topLeftCell="A7" workbookViewId="0">
      <selection activeCell="B25" sqref="B25:B28"/>
    </sheetView>
  </sheetViews>
  <sheetFormatPr defaultColWidth="10.6640625" defaultRowHeight="14.4"/>
  <cols>
    <col min="1" max="1" width="34.6640625" bestFit="1" customWidth="1"/>
    <col min="2" max="2" width="70.44140625" bestFit="1" customWidth="1"/>
    <col min="3" max="3" width="28.21875" bestFit="1" customWidth="1"/>
    <col min="4" max="4" width="17.77734375" bestFit="1" customWidth="1"/>
  </cols>
  <sheetData>
    <row r="1" spans="1:3">
      <c r="A1" s="214" t="s">
        <v>478</v>
      </c>
    </row>
    <row r="2" spans="1:3">
      <c r="A2" t="s">
        <v>60</v>
      </c>
    </row>
    <row r="3" spans="1:3">
      <c r="A3" t="s">
        <v>492</v>
      </c>
    </row>
    <row r="4" spans="1:3">
      <c r="A4" t="s">
        <v>488</v>
      </c>
    </row>
    <row r="5" spans="1:3">
      <c r="A5" t="s">
        <v>489</v>
      </c>
    </row>
    <row r="6" spans="1:3">
      <c r="A6" t="s">
        <v>490</v>
      </c>
    </row>
    <row r="7" spans="1:3">
      <c r="A7" t="s">
        <v>491</v>
      </c>
    </row>
    <row r="8" spans="1:3">
      <c r="A8" t="s">
        <v>493</v>
      </c>
    </row>
    <row r="9" spans="1:3"/>
    <row r="10" spans="1:3">
      <c r="B10" s="214"/>
      <c r="C10" s="214"/>
    </row>
    <row r="11" spans="1:3">
      <c r="A11" s="214" t="s">
        <v>479</v>
      </c>
      <c r="B11" s="214" t="s">
        <v>480</v>
      </c>
      <c r="C11" s="214" t="s">
        <v>481</v>
      </c>
    </row>
    <row r="12" spans="1:3">
      <c r="A12" s="214" t="s">
        <v>482</v>
      </c>
      <c r="B12" t="s">
        <v>60</v>
      </c>
      <c r="C12" t="s">
        <v>60</v>
      </c>
    </row>
    <row r="13" spans="1:3">
      <c r="A13" t="s">
        <v>60</v>
      </c>
      <c r="B13" t="s">
        <v>495</v>
      </c>
      <c r="C13" t="s">
        <v>499</v>
      </c>
    </row>
    <row r="14" spans="1:3">
      <c r="A14" t="s">
        <v>494</v>
      </c>
      <c r="B14" t="s">
        <v>496</v>
      </c>
      <c r="C14" t="s">
        <v>500</v>
      </c>
    </row>
    <row r="15" spans="1:3">
      <c r="A15" t="s">
        <v>526</v>
      </c>
      <c r="B15" t="s">
        <v>497</v>
      </c>
      <c r="C15" t="s">
        <v>501</v>
      </c>
    </row>
    <row r="16" spans="1:3">
      <c r="A16" t="s">
        <v>527</v>
      </c>
      <c r="B16" t="s">
        <v>498</v>
      </c>
      <c r="C16" t="s">
        <v>504</v>
      </c>
    </row>
    <row r="17" spans="1:4">
      <c r="A17" t="s">
        <v>529</v>
      </c>
      <c r="B17" t="s">
        <v>60</v>
      </c>
    </row>
    <row r="18" spans="1:4">
      <c r="A18" t="s">
        <v>528</v>
      </c>
      <c r="B18" t="s">
        <v>504</v>
      </c>
    </row>
    <row r="19" spans="1:4">
      <c r="A19" t="s">
        <v>504</v>
      </c>
    </row>
    <row r="20" spans="1:4"/>
    <row r="21" spans="1:4">
      <c r="D21" s="214"/>
    </row>
    <row r="22" spans="1:4">
      <c r="A22" s="214" t="s">
        <v>483</v>
      </c>
      <c r="C22" s="214"/>
    </row>
    <row r="23" spans="1:4">
      <c r="A23" s="214" t="s">
        <v>484</v>
      </c>
      <c r="B23" s="214" t="s">
        <v>485</v>
      </c>
      <c r="C23" s="214" t="s">
        <v>486</v>
      </c>
      <c r="D23" s="214" t="s">
        <v>487</v>
      </c>
    </row>
    <row r="24" spans="1:4">
      <c r="A24" t="s">
        <v>60</v>
      </c>
      <c r="B24" t="s">
        <v>60</v>
      </c>
      <c r="C24" t="s">
        <v>60</v>
      </c>
      <c r="D24" t="s">
        <v>60</v>
      </c>
    </row>
    <row r="25" spans="1:4">
      <c r="A25" t="s">
        <v>539</v>
      </c>
      <c r="B25" t="s">
        <v>539</v>
      </c>
      <c r="C25" t="s">
        <v>508</v>
      </c>
      <c r="D25" t="s">
        <v>508</v>
      </c>
    </row>
    <row r="26" spans="1:4">
      <c r="A26" t="s">
        <v>540</v>
      </c>
      <c r="B26" t="s">
        <v>540</v>
      </c>
      <c r="C26" t="s">
        <v>507</v>
      </c>
      <c r="D26" t="s">
        <v>507</v>
      </c>
    </row>
    <row r="27" spans="1:4">
      <c r="A27" t="s">
        <v>541</v>
      </c>
      <c r="B27" t="s">
        <v>541</v>
      </c>
      <c r="C27" t="s">
        <v>506</v>
      </c>
      <c r="D27" t="s">
        <v>506</v>
      </c>
    </row>
    <row r="28" spans="1:4">
      <c r="A28" t="s">
        <v>542</v>
      </c>
      <c r="B28" t="s">
        <v>542</v>
      </c>
      <c r="C28" t="s">
        <v>505</v>
      </c>
      <c r="D28" t="s">
        <v>505</v>
      </c>
    </row>
    <row r="29" spans="1:4">
      <c r="A29" t="s">
        <v>492</v>
      </c>
      <c r="B29" t="s">
        <v>504</v>
      </c>
      <c r="C29" t="s">
        <v>492</v>
      </c>
      <c r="D29" t="s">
        <v>492</v>
      </c>
    </row>
    <row r="30" spans="1:4">
      <c r="A30" t="s">
        <v>60</v>
      </c>
      <c r="B30" t="s">
        <v>492</v>
      </c>
      <c r="C30" t="s">
        <v>60</v>
      </c>
      <c r="D30" t="s">
        <v>504</v>
      </c>
    </row>
    <row r="31" spans="1:4">
      <c r="A31" t="s">
        <v>504</v>
      </c>
      <c r="B31" t="s">
        <v>60</v>
      </c>
      <c r="C31" t="s">
        <v>504</v>
      </c>
    </row>
    <row r="32" spans="1:4">
      <c r="A32" t="s">
        <v>60</v>
      </c>
      <c r="B32" t="s">
        <v>504</v>
      </c>
    </row>
    <row r="33" spans="1:2">
      <c r="A33" t="s">
        <v>509</v>
      </c>
      <c r="B33" t="s">
        <v>60</v>
      </c>
    </row>
    <row r="34" spans="1:2">
      <c r="A34" t="s">
        <v>492</v>
      </c>
      <c r="B34" t="s">
        <v>509</v>
      </c>
    </row>
    <row r="35" spans="1:2">
      <c r="B35" t="s">
        <v>492</v>
      </c>
    </row>
  </sheetData>
  <phoneticPr fontId="5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pageSetUpPr fitToPage="1"/>
  </sheetPr>
  <dimension ref="A1:H22"/>
  <sheetViews>
    <sheetView zoomScale="90" zoomScaleNormal="90" workbookViewId="0">
      <selection activeCell="C6" sqref="C6:E6"/>
    </sheetView>
  </sheetViews>
  <sheetFormatPr defaultColWidth="11.44140625" defaultRowHeight="14.4"/>
  <cols>
    <col min="1" max="1" width="6" style="1" customWidth="1"/>
    <col min="2" max="2" width="42.109375" style="1" customWidth="1"/>
    <col min="3" max="3" width="11.44140625" style="1"/>
    <col min="4" max="4" width="22.5546875" style="1" customWidth="1"/>
    <col min="5" max="6" width="11.6640625" style="1" customWidth="1"/>
    <col min="7" max="7" width="11.5546875" style="1" customWidth="1"/>
    <col min="8" max="8" width="15.6640625" style="1" customWidth="1"/>
    <col min="9" max="16384" width="11.44140625" style="1"/>
  </cols>
  <sheetData>
    <row r="1" spans="1:8" ht="19.5" customHeight="1">
      <c r="A1" s="280" t="s">
        <v>464</v>
      </c>
      <c r="B1" s="281"/>
      <c r="C1" s="281"/>
      <c r="D1" s="281"/>
      <c r="E1" s="284" t="s">
        <v>517</v>
      </c>
      <c r="F1" s="285"/>
      <c r="G1" s="285"/>
      <c r="H1" s="286"/>
    </row>
    <row r="2" spans="1:8" ht="19.5" customHeight="1" thickBot="1">
      <c r="A2" s="282"/>
      <c r="B2" s="283"/>
      <c r="C2" s="283"/>
      <c r="D2" s="283"/>
      <c r="E2" s="287"/>
      <c r="F2" s="288"/>
      <c r="G2" s="288"/>
      <c r="H2" s="289"/>
    </row>
    <row r="4" spans="1:8">
      <c r="A4" s="290"/>
      <c r="B4" s="290"/>
      <c r="C4" s="290"/>
      <c r="D4" s="290"/>
      <c r="E4" s="290"/>
    </row>
    <row r="5" spans="1:8" ht="15" thickBot="1">
      <c r="A5" s="14"/>
    </row>
    <row r="6" spans="1:8" ht="15" thickBot="1">
      <c r="A6" s="291" t="s">
        <v>465</v>
      </c>
      <c r="B6" s="292"/>
      <c r="C6" s="293">
        <v>44814</v>
      </c>
      <c r="D6" s="293"/>
      <c r="E6" s="294"/>
    </row>
    <row r="7" spans="1:8">
      <c r="A7" s="295" t="s">
        <v>466</v>
      </c>
      <c r="B7" s="296"/>
      <c r="C7" s="296"/>
      <c r="D7" s="296"/>
      <c r="E7" s="297"/>
    </row>
    <row r="8" spans="1:8">
      <c r="A8" s="200"/>
      <c r="B8" s="201" t="s">
        <v>467</v>
      </c>
      <c r="C8" s="278" t="s">
        <v>551</v>
      </c>
      <c r="D8" s="278"/>
      <c r="E8" s="279"/>
    </row>
    <row r="9" spans="1:8">
      <c r="A9" s="200"/>
      <c r="B9" s="201" t="s">
        <v>468</v>
      </c>
      <c r="C9" s="278"/>
      <c r="D9" s="278"/>
      <c r="E9" s="279"/>
    </row>
    <row r="10" spans="1:8">
      <c r="A10" s="200"/>
      <c r="B10" s="201" t="s">
        <v>469</v>
      </c>
      <c r="C10" s="278"/>
      <c r="D10" s="278"/>
      <c r="E10" s="279"/>
    </row>
    <row r="11" spans="1:8" ht="15" thickBot="1">
      <c r="A11" s="69"/>
      <c r="B11" s="202" t="s">
        <v>470</v>
      </c>
      <c r="C11" s="298"/>
      <c r="D11" s="298"/>
      <c r="E11" s="299"/>
    </row>
    <row r="12" spans="1:8">
      <c r="A12" s="295" t="s">
        <v>471</v>
      </c>
      <c r="B12" s="296"/>
      <c r="C12" s="296" t="s">
        <v>472</v>
      </c>
      <c r="D12" s="296"/>
      <c r="E12" s="297"/>
    </row>
    <row r="13" spans="1:8">
      <c r="A13" s="200"/>
      <c r="B13" s="201" t="s">
        <v>467</v>
      </c>
      <c r="C13" s="278" t="s">
        <v>552</v>
      </c>
      <c r="D13" s="278"/>
      <c r="E13" s="279"/>
    </row>
    <row r="14" spans="1:8">
      <c r="A14" s="200"/>
      <c r="B14" s="201" t="s">
        <v>468</v>
      </c>
      <c r="C14" s="278" t="s">
        <v>553</v>
      </c>
      <c r="D14" s="278"/>
      <c r="E14" s="279"/>
    </row>
    <row r="15" spans="1:8">
      <c r="A15" s="200"/>
      <c r="B15" s="201" t="s">
        <v>469</v>
      </c>
      <c r="C15" s="278" t="s">
        <v>554</v>
      </c>
      <c r="D15" s="278"/>
      <c r="E15" s="279"/>
    </row>
    <row r="16" spans="1:8" ht="15" thickBot="1">
      <c r="A16" s="69"/>
      <c r="B16" s="202" t="s">
        <v>470</v>
      </c>
      <c r="C16" s="278" t="s">
        <v>555</v>
      </c>
      <c r="D16" s="278"/>
      <c r="E16" s="279"/>
    </row>
    <row r="17" spans="1:8">
      <c r="A17" s="295" t="s">
        <v>473</v>
      </c>
      <c r="B17" s="296"/>
      <c r="C17" s="296"/>
      <c r="D17" s="296"/>
      <c r="E17" s="297"/>
    </row>
    <row r="18" spans="1:8" ht="15" customHeight="1">
      <c r="A18" s="200"/>
      <c r="B18" s="201" t="s">
        <v>249</v>
      </c>
      <c r="C18" s="278" t="s">
        <v>556</v>
      </c>
      <c r="D18" s="278"/>
      <c r="E18" s="279"/>
    </row>
    <row r="19" spans="1:8">
      <c r="A19" s="200"/>
      <c r="B19" s="201" t="s">
        <v>251</v>
      </c>
      <c r="C19" s="278" t="s">
        <v>557</v>
      </c>
      <c r="D19" s="278"/>
      <c r="E19" s="279"/>
    </row>
    <row r="20" spans="1:8" ht="15" thickBot="1">
      <c r="A20" s="69"/>
      <c r="B20" s="202" t="s">
        <v>250</v>
      </c>
      <c r="C20" s="298" t="s">
        <v>560</v>
      </c>
      <c r="D20" s="298"/>
      <c r="E20" s="299"/>
    </row>
    <row r="22" spans="1:8">
      <c r="A22" s="203"/>
      <c r="D22" s="203"/>
      <c r="E22" s="203"/>
      <c r="F22" s="203"/>
      <c r="G22" s="203"/>
      <c r="H22" s="203"/>
    </row>
  </sheetData>
  <sheetProtection sheet="1" selectLockedCells="1"/>
  <mergeCells count="19">
    <mergeCell ref="C20:E20"/>
    <mergeCell ref="C14:E14"/>
    <mergeCell ref="C15:E15"/>
    <mergeCell ref="C16:E16"/>
    <mergeCell ref="A17:E17"/>
    <mergeCell ref="C18:E18"/>
    <mergeCell ref="C19:E19"/>
    <mergeCell ref="C13:E13"/>
    <mergeCell ref="A1:D2"/>
    <mergeCell ref="E1:H2"/>
    <mergeCell ref="A4:E4"/>
    <mergeCell ref="A6:B6"/>
    <mergeCell ref="C6:E6"/>
    <mergeCell ref="A7:E7"/>
    <mergeCell ref="C8:E8"/>
    <mergeCell ref="C9:E9"/>
    <mergeCell ref="C10:E10"/>
    <mergeCell ref="C11:E11"/>
    <mergeCell ref="A12:E12"/>
  </mergeCells>
  <phoneticPr fontId="53" type="noConversion"/>
  <conditionalFormatting sqref="C9:E11">
    <cfRule type="notContainsText" dxfId="91" priority="7" operator="notContains" text="Please fill out">
      <formula>ISERROR(SEARCH("Please fill out",C9))</formula>
    </cfRule>
    <cfRule type="containsText" dxfId="90" priority="8" operator="containsText" text="A compléter">
      <formula>NOT(ISERROR(SEARCH("A compléter",#REF!)))</formula>
    </cfRule>
  </conditionalFormatting>
  <conditionalFormatting sqref="C8:E8">
    <cfRule type="notContainsText" dxfId="89" priority="5" operator="notContains" text="Please fill out">
      <formula>ISERROR(SEARCH("Please fill out",C8))</formula>
    </cfRule>
    <cfRule type="containsText" dxfId="88" priority="6" operator="containsText" text="A compléter">
      <formula>NOT(ISERROR(SEARCH("A compléter",#REF!)))</formula>
    </cfRule>
  </conditionalFormatting>
  <conditionalFormatting sqref="C13:E16 C6:E6">
    <cfRule type="notContainsText" dxfId="87" priority="3" operator="notContains" text="Please fill out">
      <formula>ISERROR(SEARCH("Please fill out",C6))</formula>
    </cfRule>
    <cfRule type="containsText" dxfId="86" priority="4" operator="containsText" text="A compléter">
      <formula>NOT(ISERROR(SEARCH("A compléter",#REF!)))</formula>
    </cfRule>
  </conditionalFormatting>
  <conditionalFormatting sqref="C18:E20">
    <cfRule type="notContainsText" dxfId="85" priority="1" operator="notContains" text="Please fill out">
      <formula>ISERROR(SEARCH("Please fill out",C18))</formula>
    </cfRule>
    <cfRule type="containsText" dxfId="84" priority="2" operator="containsText" text="A compléter">
      <formula>NOT(ISERROR(SEARCH("A compléter",#REF!)))</formula>
    </cfRule>
  </conditionalFormatting>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pageSetUpPr fitToPage="1"/>
  </sheetPr>
  <dimension ref="A1:AE50"/>
  <sheetViews>
    <sheetView topLeftCell="A28" zoomScale="80" zoomScaleNormal="80" workbookViewId="0">
      <selection activeCell="F38" sqref="F38"/>
    </sheetView>
  </sheetViews>
  <sheetFormatPr defaultColWidth="11.44140625" defaultRowHeight="14.4"/>
  <cols>
    <col min="1" max="1" width="5.5546875" style="1" customWidth="1"/>
    <col min="2" max="2" width="11.44140625" style="1"/>
    <col min="3" max="3" width="51" style="1" customWidth="1"/>
    <col min="4" max="4" width="23.44140625" style="1" customWidth="1"/>
    <col min="5" max="5" width="10.88671875" style="1" customWidth="1"/>
    <col min="6" max="6" width="22.5546875" style="1" customWidth="1"/>
    <col min="7" max="7" width="11.33203125" style="1" customWidth="1"/>
    <col min="8" max="22" width="8.6640625" style="1" customWidth="1"/>
    <col min="23" max="16384" width="11.44140625" style="1"/>
  </cols>
  <sheetData>
    <row r="1" spans="1:31" customFormat="1" ht="15" customHeight="1">
      <c r="A1" s="300" t="s">
        <v>92</v>
      </c>
      <c r="B1" s="301"/>
      <c r="C1" s="301"/>
      <c r="D1" s="301"/>
      <c r="E1" s="301"/>
      <c r="F1" s="301"/>
      <c r="G1" s="302"/>
      <c r="H1" s="284" t="s">
        <v>518</v>
      </c>
      <c r="I1" s="285"/>
      <c r="J1" s="285"/>
      <c r="K1" s="286"/>
      <c r="L1" s="1"/>
      <c r="M1" s="1"/>
      <c r="N1" s="1"/>
      <c r="O1" s="1"/>
      <c r="P1" s="1"/>
      <c r="Q1" s="1"/>
      <c r="R1" s="1"/>
      <c r="S1" s="1"/>
      <c r="T1" s="1"/>
      <c r="U1" s="1"/>
      <c r="V1" s="1"/>
      <c r="W1" s="1"/>
      <c r="X1" s="1"/>
      <c r="Y1" s="1"/>
      <c r="Z1" s="1"/>
      <c r="AA1" s="1"/>
      <c r="AB1" s="1"/>
      <c r="AC1" s="1"/>
      <c r="AD1" s="1"/>
      <c r="AE1" s="1"/>
    </row>
    <row r="2" spans="1:31" customFormat="1" ht="15.75" customHeight="1" thickBot="1">
      <c r="A2" s="303"/>
      <c r="B2" s="304"/>
      <c r="C2" s="304"/>
      <c r="D2" s="304"/>
      <c r="E2" s="304"/>
      <c r="F2" s="304"/>
      <c r="G2" s="305"/>
      <c r="H2" s="287"/>
      <c r="I2" s="288"/>
      <c r="J2" s="288"/>
      <c r="K2" s="289"/>
      <c r="L2" s="1"/>
      <c r="M2" s="1"/>
      <c r="N2" s="1"/>
      <c r="O2" s="1"/>
      <c r="P2" s="1"/>
      <c r="Q2" s="1"/>
      <c r="R2" s="1"/>
      <c r="S2" s="1"/>
      <c r="T2" s="1"/>
      <c r="U2" s="1"/>
      <c r="V2" s="1"/>
      <c r="W2" s="1"/>
      <c r="X2" s="1"/>
      <c r="Y2" s="1"/>
      <c r="Z2" s="1"/>
      <c r="AA2" s="1"/>
      <c r="AB2" s="1"/>
      <c r="AC2" s="1"/>
      <c r="AD2" s="1"/>
      <c r="AE2" s="1"/>
    </row>
    <row r="3" spans="1:31"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customFormat="1" ht="15.75" customHeight="1">
      <c r="A4" s="317" t="s">
        <v>142</v>
      </c>
      <c r="B4" s="317"/>
      <c r="C4" s="317"/>
      <c r="D4" s="317"/>
      <c r="E4" s="317"/>
      <c r="F4" s="317"/>
      <c r="G4" s="1"/>
      <c r="H4" s="1"/>
      <c r="I4" s="1"/>
      <c r="J4" s="1"/>
      <c r="K4" s="1"/>
      <c r="L4" s="1"/>
      <c r="M4" s="1"/>
      <c r="N4" s="1"/>
      <c r="O4" s="1"/>
      <c r="P4" s="1"/>
      <c r="Q4" s="1"/>
      <c r="R4" s="1"/>
      <c r="S4" s="1"/>
      <c r="T4" s="1"/>
      <c r="U4" s="1"/>
      <c r="V4" s="1"/>
      <c r="W4" s="1"/>
      <c r="X4" s="1"/>
      <c r="Y4" s="1"/>
      <c r="Z4" s="1"/>
      <c r="AA4" s="1"/>
      <c r="AB4" s="1"/>
      <c r="AC4" s="1"/>
      <c r="AD4" s="1"/>
      <c r="AE4" s="1"/>
    </row>
    <row r="5" spans="1:31" customFormat="1" ht="15.75" customHeight="1">
      <c r="A5" s="317"/>
      <c r="B5" s="317"/>
      <c r="C5" s="317"/>
      <c r="D5" s="317"/>
      <c r="E5" s="317"/>
      <c r="F5" s="317"/>
      <c r="G5" s="1"/>
      <c r="H5" s="1"/>
      <c r="I5" s="1"/>
      <c r="J5" s="1"/>
      <c r="K5" s="1"/>
      <c r="L5" s="1"/>
      <c r="M5" s="1"/>
      <c r="N5" s="1"/>
      <c r="O5" s="1"/>
      <c r="P5" s="1"/>
      <c r="Q5" s="1"/>
      <c r="R5" s="1"/>
      <c r="S5" s="1"/>
      <c r="T5" s="1"/>
      <c r="U5" s="1"/>
      <c r="V5" s="1"/>
      <c r="W5" s="1"/>
      <c r="X5" s="1"/>
      <c r="Y5" s="1"/>
      <c r="Z5" s="1"/>
      <c r="AA5" s="1"/>
      <c r="AB5" s="1"/>
      <c r="AC5" s="1"/>
      <c r="AD5" s="1"/>
      <c r="AE5" s="1"/>
    </row>
    <row r="6" spans="1:31" customFormat="1" ht="9.9"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customFormat="1" ht="15" customHeight="1">
      <c r="A7" s="339" t="s">
        <v>280</v>
      </c>
      <c r="B7" s="340"/>
      <c r="C7" s="340"/>
      <c r="D7" s="340"/>
      <c r="E7" s="340"/>
      <c r="F7" s="340"/>
      <c r="G7" s="341"/>
      <c r="H7" s="1"/>
      <c r="I7" s="126"/>
      <c r="J7" s="1"/>
      <c r="K7" s="1"/>
      <c r="L7" s="1"/>
      <c r="M7" s="1"/>
      <c r="N7" s="1"/>
      <c r="O7" s="1"/>
      <c r="P7" s="1"/>
      <c r="Q7" s="1"/>
      <c r="R7" s="1"/>
      <c r="S7" s="1"/>
      <c r="T7" s="1"/>
      <c r="U7" s="1"/>
      <c r="V7" s="1"/>
      <c r="W7" s="1"/>
      <c r="X7" s="1"/>
      <c r="Y7" s="1"/>
      <c r="Z7" s="1"/>
      <c r="AA7" s="1"/>
      <c r="AB7" s="1"/>
      <c r="AC7" s="1"/>
      <c r="AD7" s="1"/>
      <c r="AE7" s="1"/>
    </row>
    <row r="8" spans="1:31" customFormat="1" ht="15" customHeight="1">
      <c r="A8" s="318" t="s">
        <v>457</v>
      </c>
      <c r="B8" s="319"/>
      <c r="C8" s="319"/>
      <c r="D8" s="319"/>
      <c r="E8" s="319"/>
      <c r="F8" s="319"/>
      <c r="G8" s="320"/>
      <c r="H8" s="1"/>
      <c r="I8" s="126"/>
      <c r="J8" s="1"/>
      <c r="K8" s="1"/>
      <c r="L8" s="1"/>
      <c r="M8" s="1"/>
      <c r="N8" s="1"/>
      <c r="O8" s="1"/>
      <c r="P8" s="1"/>
      <c r="Q8" s="1"/>
      <c r="R8" s="1"/>
      <c r="S8" s="1"/>
      <c r="T8" s="1"/>
      <c r="U8" s="1"/>
      <c r="V8" s="1"/>
      <c r="W8" s="1"/>
      <c r="X8" s="1"/>
      <c r="Y8" s="1"/>
      <c r="Z8" s="1"/>
      <c r="AA8" s="1"/>
      <c r="AB8" s="1"/>
      <c r="AC8" s="1"/>
      <c r="AD8" s="1"/>
      <c r="AE8" s="1"/>
    </row>
    <row r="9" spans="1:31" customFormat="1" ht="15" customHeight="1">
      <c r="A9" s="314" t="s">
        <v>267</v>
      </c>
      <c r="B9" s="315"/>
      <c r="C9" s="315"/>
      <c r="D9" s="315"/>
      <c r="E9" s="315"/>
      <c r="F9" s="315"/>
      <c r="G9" s="316"/>
      <c r="H9" s="1"/>
      <c r="I9" s="129"/>
      <c r="J9" s="1"/>
      <c r="K9" s="1"/>
      <c r="L9" s="1"/>
      <c r="M9" s="1"/>
      <c r="N9" s="1"/>
      <c r="O9" s="1"/>
      <c r="P9" s="1"/>
      <c r="Q9" s="1"/>
      <c r="R9" s="1"/>
      <c r="S9" s="1"/>
      <c r="T9" s="1"/>
      <c r="U9" s="1"/>
      <c r="V9" s="1"/>
      <c r="W9" s="1"/>
      <c r="X9" s="1"/>
      <c r="Y9" s="1"/>
      <c r="Z9" s="1"/>
      <c r="AA9" s="1"/>
      <c r="AB9" s="1"/>
      <c r="AC9" s="1"/>
      <c r="AD9" s="1"/>
      <c r="AE9" s="1"/>
    </row>
    <row r="10" spans="1:31" customFormat="1" ht="15" customHeight="1">
      <c r="A10" s="314" t="s">
        <v>458</v>
      </c>
      <c r="B10" s="315"/>
      <c r="C10" s="315"/>
      <c r="D10" s="315"/>
      <c r="E10" s="315"/>
      <c r="F10" s="315"/>
      <c r="G10" s="316"/>
      <c r="H10" s="1"/>
      <c r="I10" s="126"/>
      <c r="J10" s="1"/>
      <c r="K10" s="1"/>
      <c r="L10" s="1"/>
      <c r="M10" s="1"/>
      <c r="N10" s="1"/>
      <c r="O10" s="1"/>
      <c r="P10" s="1"/>
      <c r="Q10" s="1"/>
      <c r="R10" s="1"/>
      <c r="S10" s="1"/>
      <c r="T10" s="1"/>
      <c r="U10" s="1"/>
      <c r="V10" s="1"/>
      <c r="W10" s="1"/>
      <c r="X10" s="1"/>
      <c r="Y10" s="1"/>
      <c r="Z10" s="1"/>
      <c r="AA10" s="1"/>
      <c r="AB10" s="1"/>
      <c r="AC10" s="1"/>
      <c r="AD10" s="1"/>
      <c r="AE10" s="1"/>
    </row>
    <row r="11" spans="1:31" customFormat="1" ht="15" customHeight="1">
      <c r="A11" s="314" t="s">
        <v>268</v>
      </c>
      <c r="B11" s="315"/>
      <c r="C11" s="315"/>
      <c r="D11" s="315"/>
      <c r="E11" s="315"/>
      <c r="F11" s="315"/>
      <c r="G11" s="316"/>
      <c r="H11" s="1"/>
      <c r="I11" s="129"/>
      <c r="J11" s="1"/>
      <c r="K11" s="1"/>
      <c r="L11" s="1"/>
      <c r="M11" s="1"/>
      <c r="N11" s="1"/>
      <c r="O11" s="1"/>
      <c r="P11" s="1"/>
      <c r="Q11" s="1"/>
      <c r="R11" s="1"/>
      <c r="S11" s="1"/>
      <c r="T11" s="1"/>
      <c r="U11" s="1"/>
      <c r="V11" s="1"/>
      <c r="W11" s="1"/>
      <c r="X11" s="1"/>
      <c r="Y11" s="1"/>
      <c r="Z11" s="1"/>
      <c r="AA11" s="1"/>
      <c r="AB11" s="1"/>
      <c r="AC11" s="1"/>
      <c r="AD11" s="1"/>
      <c r="AE11" s="1"/>
    </row>
    <row r="12" spans="1:31" customFormat="1" ht="15" customHeight="1">
      <c r="A12" s="314" t="s">
        <v>269</v>
      </c>
      <c r="B12" s="315"/>
      <c r="C12" s="315"/>
      <c r="D12" s="315"/>
      <c r="E12" s="315"/>
      <c r="F12" s="315"/>
      <c r="G12" s="316"/>
      <c r="H12" s="1"/>
      <c r="I12" s="126"/>
      <c r="J12" s="1"/>
      <c r="K12" s="1"/>
      <c r="L12" s="1"/>
      <c r="M12" s="1"/>
      <c r="N12" s="1"/>
      <c r="O12" s="1"/>
      <c r="P12" s="1"/>
      <c r="Q12" s="1"/>
      <c r="R12" s="1"/>
      <c r="S12" s="1"/>
      <c r="T12" s="1"/>
      <c r="U12" s="1"/>
      <c r="V12" s="1"/>
      <c r="W12" s="1"/>
      <c r="X12" s="1"/>
      <c r="Y12" s="1"/>
      <c r="Z12" s="1"/>
      <c r="AA12" s="1"/>
      <c r="AB12" s="1"/>
      <c r="AC12" s="1"/>
      <c r="AD12" s="1"/>
      <c r="AE12" s="1"/>
    </row>
    <row r="13" spans="1:31" customFormat="1" ht="15" customHeight="1">
      <c r="A13" s="314" t="s">
        <v>459</v>
      </c>
      <c r="B13" s="315"/>
      <c r="C13" s="315"/>
      <c r="D13" s="315"/>
      <c r="E13" s="315"/>
      <c r="F13" s="315"/>
      <c r="G13" s="316"/>
      <c r="H13" s="1"/>
      <c r="I13" s="129"/>
      <c r="J13" s="1"/>
      <c r="K13" s="1"/>
      <c r="L13" s="1"/>
      <c r="M13" s="1"/>
      <c r="N13" s="1"/>
      <c r="O13" s="1"/>
      <c r="P13" s="1"/>
      <c r="Q13" s="1"/>
      <c r="R13" s="1"/>
      <c r="S13" s="1"/>
      <c r="T13" s="1"/>
      <c r="U13" s="1"/>
      <c r="V13" s="1"/>
      <c r="W13" s="1"/>
      <c r="X13" s="1"/>
      <c r="Y13" s="1"/>
      <c r="Z13" s="1"/>
      <c r="AA13" s="1"/>
      <c r="AB13" s="1"/>
      <c r="AC13" s="1"/>
      <c r="AD13" s="1"/>
      <c r="AE13" s="1"/>
    </row>
    <row r="14" spans="1:31" customFormat="1" ht="15" customHeight="1">
      <c r="A14" s="314" t="s">
        <v>270</v>
      </c>
      <c r="B14" s="315"/>
      <c r="C14" s="315"/>
      <c r="D14" s="315"/>
      <c r="E14" s="315"/>
      <c r="F14" s="315"/>
      <c r="G14" s="316"/>
      <c r="H14" s="1"/>
      <c r="I14" s="126"/>
      <c r="J14" s="1"/>
      <c r="K14" s="1"/>
      <c r="L14" s="1"/>
      <c r="M14" s="1"/>
      <c r="N14" s="1"/>
      <c r="O14" s="1"/>
      <c r="P14" s="1"/>
      <c r="Q14" s="1"/>
      <c r="R14" s="1"/>
      <c r="S14" s="1"/>
      <c r="T14" s="1"/>
      <c r="U14" s="1"/>
      <c r="V14" s="1"/>
      <c r="W14" s="1"/>
      <c r="X14" s="1"/>
      <c r="Y14" s="1"/>
      <c r="Z14" s="1"/>
      <c r="AA14" s="1"/>
      <c r="AB14" s="1"/>
      <c r="AC14" s="1"/>
      <c r="AD14" s="1"/>
      <c r="AE14" s="1"/>
    </row>
    <row r="15" spans="1:31" customFormat="1" ht="15" customHeight="1">
      <c r="A15" s="314" t="s">
        <v>271</v>
      </c>
      <c r="B15" s="315"/>
      <c r="C15" s="315"/>
      <c r="D15" s="315"/>
      <c r="E15" s="315"/>
      <c r="F15" s="315"/>
      <c r="G15" s="316"/>
      <c r="H15" s="1"/>
      <c r="I15" s="129"/>
      <c r="J15" s="1"/>
      <c r="K15" s="1"/>
      <c r="L15" s="1"/>
      <c r="M15" s="1"/>
      <c r="N15" s="1"/>
      <c r="O15" s="1"/>
      <c r="P15" s="1"/>
      <c r="Q15" s="1"/>
      <c r="R15" s="1"/>
      <c r="S15" s="1"/>
      <c r="T15" s="1"/>
      <c r="U15" s="1"/>
      <c r="V15" s="1"/>
      <c r="W15" s="1"/>
      <c r="X15" s="1"/>
      <c r="Y15" s="1"/>
      <c r="Z15" s="1"/>
      <c r="AA15" s="1"/>
      <c r="AB15" s="1"/>
      <c r="AC15" s="1"/>
      <c r="AD15" s="1"/>
      <c r="AE15" s="1"/>
    </row>
    <row r="16" spans="1:31" customFormat="1" ht="15" customHeight="1">
      <c r="A16" s="314" t="s">
        <v>460</v>
      </c>
      <c r="B16" s="315"/>
      <c r="C16" s="315"/>
      <c r="D16" s="315"/>
      <c r="E16" s="315"/>
      <c r="F16" s="315"/>
      <c r="G16" s="316"/>
      <c r="H16" s="1"/>
      <c r="I16" s="126"/>
      <c r="J16" s="1"/>
      <c r="K16" s="1"/>
      <c r="L16" s="1"/>
      <c r="M16" s="1"/>
      <c r="N16" s="1"/>
      <c r="O16" s="1"/>
      <c r="P16" s="1"/>
      <c r="Q16" s="1"/>
      <c r="R16" s="1"/>
      <c r="S16" s="1"/>
      <c r="T16" s="1"/>
      <c r="U16" s="1"/>
      <c r="V16" s="1"/>
      <c r="W16" s="1"/>
      <c r="X16" s="1"/>
      <c r="Y16" s="1"/>
      <c r="Z16" s="1"/>
      <c r="AA16" s="1"/>
      <c r="AB16" s="1"/>
      <c r="AC16" s="1"/>
      <c r="AD16" s="1"/>
      <c r="AE16" s="1"/>
    </row>
    <row r="17" spans="1:31" customFormat="1" ht="15" customHeight="1">
      <c r="A17" s="314" t="s">
        <v>272</v>
      </c>
      <c r="B17" s="315"/>
      <c r="C17" s="315"/>
      <c r="D17" s="315"/>
      <c r="E17" s="315"/>
      <c r="F17" s="315"/>
      <c r="G17" s="316"/>
      <c r="H17" s="1"/>
      <c r="I17" s="128"/>
      <c r="J17" s="1"/>
      <c r="K17" s="1"/>
      <c r="L17" s="1"/>
      <c r="M17" s="1"/>
      <c r="N17" s="1"/>
      <c r="O17" s="1"/>
      <c r="P17" s="1"/>
      <c r="Q17" s="1"/>
      <c r="R17" s="1"/>
      <c r="S17" s="1"/>
      <c r="T17" s="1"/>
      <c r="U17" s="1"/>
      <c r="V17" s="1"/>
      <c r="W17" s="1"/>
      <c r="X17" s="1"/>
      <c r="Y17" s="1"/>
      <c r="Z17" s="1"/>
      <c r="AA17" s="1"/>
      <c r="AB17" s="1"/>
      <c r="AC17" s="1"/>
      <c r="AD17" s="1"/>
      <c r="AE17" s="1"/>
    </row>
    <row r="18" spans="1:31" customFormat="1" ht="15" customHeight="1">
      <c r="A18" s="314" t="s">
        <v>461</v>
      </c>
      <c r="B18" s="315"/>
      <c r="C18" s="315"/>
      <c r="D18" s="315"/>
      <c r="E18" s="315"/>
      <c r="F18" s="315"/>
      <c r="G18" s="316"/>
      <c r="H18" s="1"/>
      <c r="I18" s="128"/>
      <c r="J18" s="1"/>
      <c r="K18" s="1"/>
      <c r="L18" s="1"/>
      <c r="M18" s="1"/>
      <c r="N18" s="1"/>
      <c r="O18" s="1"/>
      <c r="P18" s="1"/>
      <c r="Q18" s="1"/>
      <c r="R18" s="1"/>
      <c r="S18" s="1"/>
      <c r="T18" s="1"/>
      <c r="U18" s="1"/>
      <c r="V18" s="1"/>
      <c r="W18" s="1"/>
      <c r="X18" s="1"/>
      <c r="Y18" s="1"/>
      <c r="Z18" s="1"/>
      <c r="AA18" s="1"/>
      <c r="AB18" s="1"/>
      <c r="AC18" s="1"/>
      <c r="AD18" s="1"/>
      <c r="AE18" s="1"/>
    </row>
    <row r="19" spans="1:31" customFormat="1" ht="15" customHeight="1">
      <c r="A19" s="314" t="s">
        <v>273</v>
      </c>
      <c r="B19" s="315"/>
      <c r="C19" s="315"/>
      <c r="D19" s="315"/>
      <c r="E19" s="315"/>
      <c r="F19" s="315"/>
      <c r="G19" s="316"/>
      <c r="H19" s="1"/>
      <c r="I19" s="1"/>
      <c r="J19" s="1"/>
      <c r="K19" s="1"/>
      <c r="L19" s="1"/>
      <c r="M19" s="1"/>
      <c r="N19" s="1"/>
      <c r="O19" s="1"/>
      <c r="P19" s="1"/>
      <c r="Q19" s="1"/>
      <c r="R19" s="1"/>
      <c r="S19" s="1"/>
      <c r="T19" s="1"/>
      <c r="U19" s="1"/>
      <c r="V19" s="1"/>
      <c r="W19" s="1"/>
      <c r="X19" s="1"/>
      <c r="Y19" s="1"/>
      <c r="Z19" s="1"/>
      <c r="AA19" s="1"/>
      <c r="AB19" s="1"/>
      <c r="AC19" s="1"/>
      <c r="AD19" s="1"/>
      <c r="AE19" s="1"/>
    </row>
    <row r="20" spans="1:31" customFormat="1" ht="15" customHeight="1">
      <c r="A20" s="314" t="s">
        <v>274</v>
      </c>
      <c r="B20" s="315"/>
      <c r="C20" s="315"/>
      <c r="D20" s="315"/>
      <c r="E20" s="315"/>
      <c r="F20" s="315"/>
      <c r="G20" s="316"/>
      <c r="H20" s="1"/>
      <c r="I20" s="1"/>
      <c r="J20" s="1"/>
      <c r="K20" s="1"/>
      <c r="L20" s="1"/>
      <c r="M20" s="1"/>
      <c r="N20" s="1"/>
      <c r="O20" s="1"/>
      <c r="P20" s="1"/>
      <c r="Q20" s="1"/>
      <c r="R20" s="1"/>
      <c r="S20" s="1"/>
      <c r="T20" s="1"/>
      <c r="U20" s="1"/>
      <c r="V20" s="1"/>
      <c r="W20" s="1"/>
      <c r="X20" s="1"/>
      <c r="Y20" s="1"/>
      <c r="Z20" s="1"/>
      <c r="AA20" s="1"/>
      <c r="AB20" s="1"/>
      <c r="AC20" s="1"/>
      <c r="AD20" s="1"/>
      <c r="AE20" s="1"/>
    </row>
    <row r="21" spans="1:31" customFormat="1" ht="15" customHeight="1" thickBot="1">
      <c r="A21" s="336" t="s">
        <v>275</v>
      </c>
      <c r="B21" s="337"/>
      <c r="C21" s="337"/>
      <c r="D21" s="337"/>
      <c r="E21" s="337"/>
      <c r="F21" s="337"/>
      <c r="G21" s="338"/>
      <c r="H21" s="1"/>
      <c r="I21" s="1"/>
      <c r="J21" s="1"/>
      <c r="K21" s="1"/>
      <c r="L21" s="1"/>
      <c r="M21" s="1"/>
      <c r="N21" s="1"/>
      <c r="O21" s="1"/>
      <c r="P21" s="1"/>
      <c r="Q21" s="1"/>
      <c r="R21" s="1"/>
      <c r="S21" s="1"/>
      <c r="T21" s="1"/>
      <c r="U21" s="1"/>
      <c r="V21" s="1"/>
      <c r="W21" s="1"/>
      <c r="X21" s="1"/>
      <c r="Y21" s="1"/>
      <c r="Z21" s="1"/>
      <c r="AA21" s="1"/>
      <c r="AB21" s="1"/>
      <c r="AC21" s="1"/>
      <c r="AD21" s="1"/>
      <c r="AE21" s="1"/>
    </row>
    <row r="22" spans="1:31" customFormat="1" ht="11.1" customHeight="1">
      <c r="A22" s="77"/>
      <c r="B22" s="77"/>
      <c r="C22" s="77"/>
      <c r="D22" s="77"/>
      <c r="E22" s="77"/>
      <c r="F22" s="77"/>
      <c r="G22" s="77"/>
      <c r="H22" s="1"/>
      <c r="I22" s="1"/>
      <c r="J22" s="1"/>
      <c r="K22" s="1"/>
      <c r="L22" s="1"/>
      <c r="M22" s="1"/>
      <c r="N22" s="1"/>
      <c r="O22" s="1"/>
      <c r="P22" s="1"/>
      <c r="Q22" s="1"/>
      <c r="R22" s="1"/>
      <c r="S22" s="1"/>
      <c r="T22" s="1"/>
      <c r="U22" s="1"/>
      <c r="V22" s="1"/>
      <c r="W22" s="1"/>
      <c r="X22" s="1"/>
      <c r="Y22" s="1"/>
      <c r="Z22" s="1"/>
      <c r="AA22" s="1"/>
      <c r="AB22" s="1"/>
      <c r="AC22" s="1"/>
      <c r="AD22" s="1"/>
      <c r="AE22" s="1"/>
    </row>
    <row r="23" spans="1:31" customFormat="1" ht="11.1" customHeight="1">
      <c r="A23" s="77"/>
      <c r="B23" s="77"/>
      <c r="C23" s="77"/>
      <c r="D23" s="77"/>
      <c r="E23" s="77"/>
      <c r="F23" s="77"/>
      <c r="G23" s="77"/>
      <c r="H23" s="1"/>
      <c r="I23" s="1"/>
      <c r="J23" s="1"/>
      <c r="K23" s="1"/>
      <c r="L23" s="1"/>
      <c r="M23" s="1"/>
      <c r="N23" s="1"/>
      <c r="O23" s="1"/>
      <c r="P23" s="1"/>
      <c r="Q23" s="1"/>
      <c r="R23" s="1"/>
      <c r="S23" s="1"/>
      <c r="T23" s="1"/>
      <c r="U23" s="1"/>
      <c r="V23" s="1"/>
      <c r="W23" s="1"/>
      <c r="X23" s="1"/>
      <c r="Y23" s="1"/>
      <c r="Z23" s="1"/>
      <c r="AA23" s="1"/>
      <c r="AB23" s="1"/>
      <c r="AC23" s="1"/>
      <c r="AD23" s="1"/>
      <c r="AE23" s="1"/>
    </row>
    <row r="24" spans="1:31" customFormat="1" ht="11.1" customHeight="1">
      <c r="A24" s="77"/>
      <c r="B24" s="77"/>
      <c r="C24" s="77"/>
      <c r="D24" s="77"/>
      <c r="E24" s="77"/>
      <c r="F24" s="77"/>
      <c r="G24" s="77"/>
      <c r="H24" s="1"/>
      <c r="I24" s="1"/>
      <c r="J24" s="1"/>
      <c r="K24" s="1"/>
      <c r="L24" s="1"/>
      <c r="M24" s="1"/>
      <c r="N24" s="1"/>
      <c r="O24" s="1"/>
      <c r="P24" s="1"/>
      <c r="Q24" s="1"/>
      <c r="R24" s="1"/>
      <c r="S24" s="1"/>
      <c r="T24" s="1"/>
      <c r="U24" s="1"/>
      <c r="V24" s="1"/>
      <c r="W24" s="1"/>
      <c r="X24" s="1"/>
      <c r="Y24" s="1"/>
      <c r="Z24" s="1"/>
      <c r="AA24" s="1"/>
      <c r="AB24" s="1"/>
      <c r="AC24" s="1"/>
      <c r="AD24" s="1"/>
      <c r="AE24" s="1"/>
    </row>
    <row r="25" spans="1:31" customFormat="1" ht="11.1" customHeight="1">
      <c r="A25" s="77"/>
      <c r="B25" s="77"/>
      <c r="C25" s="77"/>
      <c r="D25" s="77"/>
      <c r="E25" s="77"/>
      <c r="F25" s="77"/>
      <c r="G25" s="77"/>
      <c r="H25" s="1"/>
      <c r="I25" s="1"/>
      <c r="J25" s="1"/>
      <c r="K25" s="1"/>
      <c r="L25" s="1"/>
      <c r="M25" s="1"/>
      <c r="N25" s="1"/>
      <c r="O25" s="1"/>
      <c r="P25" s="1"/>
      <c r="Q25" s="1"/>
      <c r="R25" s="1"/>
      <c r="S25" s="1"/>
      <c r="T25" s="1"/>
      <c r="U25" s="1"/>
      <c r="V25" s="1"/>
      <c r="W25" s="1"/>
      <c r="X25" s="1"/>
      <c r="Y25" s="1"/>
      <c r="Z25" s="1"/>
      <c r="AA25" s="1"/>
      <c r="AB25" s="1"/>
      <c r="AC25" s="1"/>
      <c r="AD25" s="1"/>
      <c r="AE25" s="1"/>
    </row>
    <row r="26" spans="1:31" customFormat="1" ht="11.1" customHeight="1" thickBo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customFormat="1" ht="15" customHeight="1">
      <c r="A27" s="310" t="s">
        <v>227</v>
      </c>
      <c r="B27" s="334"/>
      <c r="C27" s="311"/>
      <c r="D27" s="310" t="s">
        <v>80</v>
      </c>
      <c r="E27" s="311"/>
      <c r="F27" s="310" t="s">
        <v>200</v>
      </c>
      <c r="G27" s="311"/>
      <c r="H27" s="1"/>
      <c r="I27" s="1"/>
      <c r="J27" s="1"/>
      <c r="K27" s="1"/>
      <c r="L27" s="1"/>
      <c r="M27" s="1"/>
      <c r="N27" s="1"/>
      <c r="O27" s="1"/>
      <c r="P27" s="1"/>
      <c r="Q27" s="1"/>
      <c r="R27" s="1"/>
      <c r="S27" s="1"/>
      <c r="T27" s="1"/>
      <c r="U27" s="1"/>
      <c r="V27" s="1"/>
      <c r="W27" s="1"/>
      <c r="X27" s="1"/>
      <c r="Y27" s="1"/>
      <c r="Z27" s="1"/>
      <c r="AA27" s="1"/>
      <c r="AB27" s="1"/>
      <c r="AC27" s="1"/>
      <c r="AD27" s="1"/>
      <c r="AE27" s="1"/>
    </row>
    <row r="28" spans="1:31" customFormat="1" ht="29.25" customHeight="1" thickBot="1">
      <c r="A28" s="312"/>
      <c r="B28" s="335"/>
      <c r="C28" s="313"/>
      <c r="D28" s="312" t="s">
        <v>144</v>
      </c>
      <c r="E28" s="313"/>
      <c r="F28" s="312" t="s">
        <v>56</v>
      </c>
      <c r="G28" s="313"/>
      <c r="H28" s="1"/>
      <c r="I28" s="1"/>
      <c r="J28" s="1"/>
      <c r="K28" s="1"/>
      <c r="L28" s="1"/>
      <c r="M28" s="1"/>
      <c r="N28" s="1"/>
      <c r="O28" s="1"/>
      <c r="P28" s="1"/>
      <c r="Q28" s="1"/>
      <c r="R28" s="1"/>
      <c r="S28" s="1"/>
      <c r="T28" s="1"/>
      <c r="U28" s="1"/>
      <c r="V28" s="1"/>
      <c r="W28" s="1"/>
      <c r="X28" s="1"/>
      <c r="Y28" s="1"/>
      <c r="Z28" s="1"/>
      <c r="AA28" s="1"/>
      <c r="AB28" s="1"/>
      <c r="AC28" s="1"/>
      <c r="AD28" s="1"/>
      <c r="AE28" s="1"/>
    </row>
    <row r="29" spans="1:31" customFormat="1" ht="36" customHeight="1" thickBot="1">
      <c r="A29" s="331" t="s">
        <v>57</v>
      </c>
      <c r="B29" s="332"/>
      <c r="C29" s="333"/>
      <c r="D29" s="56" t="s">
        <v>77</v>
      </c>
      <c r="E29" s="56" t="s">
        <v>58</v>
      </c>
      <c r="F29" s="56" t="s">
        <v>77</v>
      </c>
      <c r="G29" s="56" t="s">
        <v>58</v>
      </c>
      <c r="H29" s="1"/>
      <c r="I29" s="1"/>
      <c r="J29" s="1"/>
      <c r="K29" s="1"/>
      <c r="L29" s="1"/>
      <c r="M29" s="1"/>
      <c r="N29" s="1"/>
      <c r="O29" s="1"/>
      <c r="P29" s="1"/>
      <c r="Q29" s="1"/>
      <c r="R29" s="1"/>
      <c r="S29" s="1"/>
      <c r="T29" s="1"/>
      <c r="U29" s="1"/>
      <c r="V29" s="1"/>
      <c r="W29" s="1"/>
      <c r="X29" s="1"/>
      <c r="Y29" s="1"/>
      <c r="Z29" s="1"/>
      <c r="AA29" s="1"/>
      <c r="AB29" s="1"/>
      <c r="AC29" s="1"/>
      <c r="AD29" s="1"/>
      <c r="AE29" s="1"/>
    </row>
    <row r="30" spans="1:31" customFormat="1" ht="24" customHeight="1">
      <c r="A30" s="86" t="s">
        <v>30</v>
      </c>
      <c r="B30" s="308" t="s">
        <v>150</v>
      </c>
      <c r="C30" s="309"/>
      <c r="D30" s="32" t="s">
        <v>491</v>
      </c>
      <c r="E30" s="90">
        <f>IF(D30="if ND ou X &lt; 10 years",0,IF(D30="if 10 years ≤ X &lt; 12 years",10,IF(D30="if 12 years ≤ X &lt; 14 years",12,IF(D30="if X ≥ 14 years",14,IF(D30="Not applicable",14,0)))))</f>
        <v>14</v>
      </c>
      <c r="F30" s="215" t="s">
        <v>491</v>
      </c>
      <c r="G30" s="90">
        <f>IF(F30="if ND ou X &lt; 10 years",0,IF(F30="if 10 years ≤ X &lt; 12 years",10,IF(F30="if 12 years ≤ X &lt; 14 years",12,IF(F30="if X ≥ 14 years",14,IF(F30="Not applicable",14,0)))))</f>
        <v>14</v>
      </c>
      <c r="H30" s="1"/>
      <c r="I30" s="1"/>
      <c r="J30" s="1"/>
      <c r="K30" s="1"/>
      <c r="L30" s="1"/>
      <c r="M30" s="1"/>
      <c r="N30" s="1"/>
      <c r="O30" s="1"/>
      <c r="P30" s="1"/>
      <c r="Q30" s="1"/>
      <c r="R30" s="1"/>
      <c r="S30" s="1"/>
      <c r="T30" s="1"/>
      <c r="U30" s="1"/>
      <c r="V30" s="1"/>
      <c r="W30" s="1"/>
      <c r="X30" s="1"/>
      <c r="Y30" s="1"/>
      <c r="Z30" s="1"/>
      <c r="AA30" s="1"/>
      <c r="AB30" s="1"/>
      <c r="AC30" s="1"/>
      <c r="AD30" s="1"/>
      <c r="AE30" s="1"/>
    </row>
    <row r="31" spans="1:31" customFormat="1" ht="24" customHeight="1">
      <c r="A31" s="87" t="s">
        <v>0</v>
      </c>
      <c r="B31" s="306" t="s">
        <v>241</v>
      </c>
      <c r="C31" s="307"/>
      <c r="D31" s="31" t="s">
        <v>491</v>
      </c>
      <c r="E31" s="204">
        <f>IF(D31="if ND ou X &lt; 10 years",0,IF(D31="if 10 years ≤ X &lt; 12 years",10,IF(D31="if 12 years ≤ X &lt; 14 years",12,IF(D31="if X ≥ 14 years",14,IF(D31="Not applicable",14,0)))))</f>
        <v>14</v>
      </c>
      <c r="F31" s="31" t="s">
        <v>491</v>
      </c>
      <c r="G31" s="204">
        <f t="shared" ref="G31:G44" si="0">IF(F31="if ND ou X &lt; 10 years",0,IF(F31="if 10 years ≤ X &lt; 12 years",10,IF(F31="if 12 years ≤ X &lt; 14 years",12,IF(F31="if X ≥ 14 years",14,IF(F31="Not applicable",14,0)))))</f>
        <v>14</v>
      </c>
      <c r="H31" s="1"/>
      <c r="I31" s="1"/>
      <c r="J31" s="1"/>
      <c r="K31" s="1"/>
      <c r="L31" s="1"/>
      <c r="M31" s="1"/>
      <c r="N31" s="1"/>
      <c r="O31" s="1"/>
      <c r="P31" s="1"/>
      <c r="Q31" s="1"/>
      <c r="R31" s="1"/>
      <c r="S31" s="1"/>
      <c r="T31" s="1"/>
      <c r="U31" s="1"/>
      <c r="V31" s="1"/>
      <c r="W31" s="1"/>
      <c r="X31" s="1"/>
      <c r="Y31" s="1"/>
      <c r="Z31" s="1"/>
      <c r="AA31" s="1"/>
      <c r="AB31" s="1"/>
      <c r="AC31" s="1"/>
      <c r="AD31" s="1"/>
      <c r="AE31" s="1"/>
    </row>
    <row r="32" spans="1:31" customFormat="1" ht="24" customHeight="1">
      <c r="A32" s="87" t="s">
        <v>1</v>
      </c>
      <c r="B32" s="306" t="s">
        <v>151</v>
      </c>
      <c r="C32" s="307"/>
      <c r="D32" s="31" t="s">
        <v>491</v>
      </c>
      <c r="E32" s="204">
        <f t="shared" ref="E32:E40" si="1">IF(D32="if ND ou X &lt; 10 years",0,IF(D32="if 10 years ≤ X &lt; 12 years",10,IF(D32="if 12 years ≤ X &lt; 14 years",12,IF(D32="if X ≥ 14 years",14,IF(D32="Not applicable",14,0)))))</f>
        <v>14</v>
      </c>
      <c r="F32" s="31" t="s">
        <v>491</v>
      </c>
      <c r="G32" s="204">
        <f t="shared" si="0"/>
        <v>14</v>
      </c>
      <c r="H32" s="1"/>
      <c r="I32" s="1"/>
      <c r="J32" s="1"/>
      <c r="K32" s="1"/>
      <c r="L32" s="1"/>
      <c r="M32" s="1"/>
      <c r="N32" s="1"/>
      <c r="O32" s="1"/>
      <c r="P32" s="1"/>
      <c r="Q32" s="1"/>
      <c r="R32" s="1"/>
      <c r="S32" s="1"/>
      <c r="T32" s="1"/>
      <c r="U32" s="1"/>
      <c r="V32" s="1"/>
      <c r="W32" s="1"/>
      <c r="X32" s="1"/>
      <c r="Y32" s="1"/>
      <c r="Z32" s="1"/>
      <c r="AA32" s="1"/>
      <c r="AB32" s="1"/>
      <c r="AC32" s="1"/>
      <c r="AD32" s="1"/>
      <c r="AE32" s="1"/>
    </row>
    <row r="33" spans="1:31" customFormat="1" ht="24" customHeight="1">
      <c r="A33" s="87" t="s">
        <v>2</v>
      </c>
      <c r="B33" s="306" t="s">
        <v>152</v>
      </c>
      <c r="C33" s="307"/>
      <c r="D33" s="31" t="s">
        <v>491</v>
      </c>
      <c r="E33" s="204">
        <f t="shared" si="1"/>
        <v>14</v>
      </c>
      <c r="F33" s="31" t="s">
        <v>491</v>
      </c>
      <c r="G33" s="204">
        <f t="shared" si="0"/>
        <v>14</v>
      </c>
      <c r="H33" s="1"/>
      <c r="I33" s="1"/>
      <c r="J33" s="1"/>
      <c r="K33" s="1"/>
      <c r="L33" s="1"/>
      <c r="M33" s="1"/>
      <c r="N33" s="1"/>
      <c r="O33" s="1"/>
      <c r="P33" s="1"/>
      <c r="Q33" s="1"/>
      <c r="R33" s="1"/>
      <c r="S33" s="1"/>
      <c r="T33" s="1"/>
      <c r="U33" s="1"/>
      <c r="V33" s="1"/>
      <c r="W33" s="1"/>
      <c r="X33" s="1"/>
      <c r="Y33" s="1"/>
      <c r="Z33" s="1"/>
      <c r="AA33" s="1"/>
      <c r="AB33" s="1"/>
      <c r="AC33" s="1"/>
      <c r="AD33" s="1"/>
      <c r="AE33" s="1"/>
    </row>
    <row r="34" spans="1:31" customFormat="1" ht="24" customHeight="1">
      <c r="A34" s="87" t="s">
        <v>3</v>
      </c>
      <c r="B34" s="306" t="s">
        <v>153</v>
      </c>
      <c r="C34" s="307"/>
      <c r="D34" s="31" t="s">
        <v>491</v>
      </c>
      <c r="E34" s="204">
        <f t="shared" si="1"/>
        <v>14</v>
      </c>
      <c r="F34" s="31" t="s">
        <v>491</v>
      </c>
      <c r="G34" s="204">
        <f t="shared" si="0"/>
        <v>14</v>
      </c>
      <c r="H34" s="1"/>
      <c r="I34" s="1"/>
      <c r="J34" s="1"/>
      <c r="K34" s="1"/>
      <c r="L34" s="1"/>
      <c r="M34" s="1"/>
      <c r="N34" s="1"/>
      <c r="O34" s="1"/>
      <c r="P34" s="1"/>
      <c r="Q34" s="1"/>
      <c r="R34" s="1"/>
      <c r="S34" s="1"/>
      <c r="T34" s="1"/>
      <c r="U34" s="1"/>
      <c r="V34" s="1"/>
      <c r="W34" s="1"/>
      <c r="X34" s="1"/>
      <c r="Y34" s="1"/>
      <c r="Z34" s="1"/>
      <c r="AA34" s="1"/>
      <c r="AB34" s="1"/>
      <c r="AC34" s="1"/>
      <c r="AD34" s="1"/>
      <c r="AE34" s="1"/>
    </row>
    <row r="35" spans="1:31" customFormat="1" ht="24" customHeight="1">
      <c r="A35" s="87" t="s">
        <v>4</v>
      </c>
      <c r="B35" s="306" t="s">
        <v>154</v>
      </c>
      <c r="C35" s="307"/>
      <c r="D35" s="31" t="s">
        <v>491</v>
      </c>
      <c r="E35" s="204">
        <f t="shared" si="1"/>
        <v>14</v>
      </c>
      <c r="F35" s="31" t="s">
        <v>491</v>
      </c>
      <c r="G35" s="204">
        <f t="shared" si="0"/>
        <v>14</v>
      </c>
      <c r="H35" s="1"/>
      <c r="I35" s="1"/>
      <c r="J35" s="1"/>
      <c r="K35" s="1"/>
      <c r="L35" s="1"/>
      <c r="M35" s="1"/>
      <c r="N35" s="1"/>
      <c r="O35" s="1"/>
      <c r="P35" s="1"/>
      <c r="Q35" s="1"/>
      <c r="R35" s="1"/>
      <c r="S35" s="1"/>
      <c r="T35" s="1"/>
      <c r="U35" s="1"/>
      <c r="V35" s="1"/>
      <c r="W35" s="1"/>
      <c r="X35" s="1"/>
      <c r="Y35" s="1"/>
      <c r="Z35" s="1"/>
      <c r="AA35" s="1"/>
      <c r="AB35" s="1"/>
      <c r="AC35" s="1"/>
      <c r="AD35" s="1"/>
      <c r="AE35" s="1"/>
    </row>
    <row r="36" spans="1:31" customFormat="1" ht="24" customHeight="1">
      <c r="A36" s="88" t="s">
        <v>5</v>
      </c>
      <c r="B36" s="306" t="s">
        <v>155</v>
      </c>
      <c r="C36" s="307"/>
      <c r="D36" s="31" t="s">
        <v>491</v>
      </c>
      <c r="E36" s="204">
        <f t="shared" si="1"/>
        <v>14</v>
      </c>
      <c r="F36" s="31" t="s">
        <v>491</v>
      </c>
      <c r="G36" s="204">
        <f t="shared" si="0"/>
        <v>14</v>
      </c>
      <c r="H36" s="1"/>
      <c r="I36" s="1"/>
      <c r="J36" s="1"/>
      <c r="K36" s="1"/>
      <c r="L36" s="1"/>
      <c r="M36" s="1"/>
      <c r="N36" s="1"/>
      <c r="O36" s="1"/>
      <c r="P36" s="1"/>
      <c r="Q36" s="1"/>
      <c r="R36" s="1"/>
      <c r="S36" s="1"/>
      <c r="T36" s="1"/>
      <c r="U36" s="1"/>
      <c r="V36" s="1"/>
      <c r="W36" s="1"/>
      <c r="X36" s="1"/>
      <c r="Y36" s="1"/>
      <c r="Z36" s="1"/>
      <c r="AA36" s="1"/>
      <c r="AB36" s="1"/>
      <c r="AC36" s="1"/>
      <c r="AD36" s="1"/>
      <c r="AE36" s="1"/>
    </row>
    <row r="37" spans="1:31" customFormat="1" ht="24" customHeight="1">
      <c r="A37" s="87" t="s">
        <v>13</v>
      </c>
      <c r="B37" s="306" t="s">
        <v>156</v>
      </c>
      <c r="C37" s="307"/>
      <c r="D37" s="31" t="s">
        <v>491</v>
      </c>
      <c r="E37" s="204">
        <f t="shared" si="1"/>
        <v>14</v>
      </c>
      <c r="F37" s="31" t="s">
        <v>491</v>
      </c>
      <c r="G37" s="204">
        <f t="shared" si="0"/>
        <v>14</v>
      </c>
      <c r="H37" s="1"/>
      <c r="I37" s="1"/>
      <c r="J37" s="1"/>
      <c r="K37" s="1"/>
      <c r="L37" s="1"/>
      <c r="M37" s="1"/>
      <c r="N37" s="1"/>
      <c r="O37" s="1"/>
      <c r="P37" s="1"/>
      <c r="Q37" s="1"/>
      <c r="R37" s="1"/>
      <c r="S37" s="1"/>
      <c r="T37" s="1"/>
      <c r="U37" s="1"/>
      <c r="V37" s="1"/>
      <c r="W37" s="1"/>
      <c r="X37" s="1"/>
      <c r="Y37" s="1"/>
      <c r="Z37" s="1"/>
      <c r="AA37" s="1"/>
      <c r="AB37" s="1"/>
      <c r="AC37" s="1"/>
      <c r="AD37" s="1"/>
      <c r="AE37" s="1"/>
    </row>
    <row r="38" spans="1:31" customFormat="1" ht="24" customHeight="1">
      <c r="A38" s="89" t="s">
        <v>16</v>
      </c>
      <c r="B38" s="329" t="s">
        <v>242</v>
      </c>
      <c r="C38" s="330"/>
      <c r="D38" s="31" t="s">
        <v>492</v>
      </c>
      <c r="E38" s="204">
        <f t="shared" si="1"/>
        <v>0</v>
      </c>
      <c r="F38" s="31" t="s">
        <v>492</v>
      </c>
      <c r="G38" s="204">
        <f t="shared" si="0"/>
        <v>0</v>
      </c>
      <c r="H38" s="1"/>
      <c r="I38" s="1"/>
      <c r="J38" s="1"/>
      <c r="K38" s="1"/>
      <c r="L38" s="1"/>
      <c r="M38" s="1"/>
      <c r="N38" s="1"/>
      <c r="O38" s="1"/>
      <c r="P38" s="1"/>
      <c r="Q38" s="1"/>
      <c r="R38" s="1"/>
      <c r="S38" s="1"/>
      <c r="T38" s="1"/>
      <c r="U38" s="1"/>
      <c r="V38" s="1"/>
      <c r="W38" s="1"/>
      <c r="X38" s="1"/>
      <c r="Y38" s="1"/>
      <c r="Z38" s="1"/>
      <c r="AA38" s="1"/>
      <c r="AB38" s="1"/>
      <c r="AC38" s="1"/>
      <c r="AD38" s="1"/>
      <c r="AE38" s="1"/>
    </row>
    <row r="39" spans="1:31" customFormat="1" ht="24" customHeight="1">
      <c r="A39" s="96" t="s">
        <v>39</v>
      </c>
      <c r="B39" s="329" t="s">
        <v>157</v>
      </c>
      <c r="C39" s="330"/>
      <c r="D39" s="31" t="s">
        <v>488</v>
      </c>
      <c r="E39" s="204">
        <f t="shared" si="1"/>
        <v>0</v>
      </c>
      <c r="F39" s="31" t="s">
        <v>488</v>
      </c>
      <c r="G39" s="204">
        <f t="shared" si="0"/>
        <v>0</v>
      </c>
      <c r="H39" s="1"/>
      <c r="I39" s="1"/>
      <c r="J39" s="1"/>
      <c r="K39" s="1"/>
      <c r="L39" s="1"/>
      <c r="M39" s="1"/>
      <c r="N39" s="1"/>
      <c r="O39" s="1"/>
      <c r="P39" s="1"/>
      <c r="Q39" s="1"/>
      <c r="R39" s="1"/>
      <c r="S39" s="1"/>
      <c r="T39" s="1"/>
      <c r="U39" s="1"/>
      <c r="V39" s="1"/>
      <c r="W39" s="1"/>
      <c r="X39" s="1"/>
      <c r="Y39" s="1"/>
      <c r="Z39" s="1"/>
      <c r="AA39" s="1"/>
      <c r="AB39" s="1"/>
      <c r="AC39" s="1"/>
      <c r="AD39" s="1"/>
      <c r="AE39" s="1"/>
    </row>
    <row r="40" spans="1:31" customFormat="1" ht="24" customHeight="1">
      <c r="A40" s="87" t="s">
        <v>145</v>
      </c>
      <c r="B40" s="306" t="s">
        <v>158</v>
      </c>
      <c r="C40" s="307"/>
      <c r="D40" s="31" t="s">
        <v>491</v>
      </c>
      <c r="E40" s="204">
        <f t="shared" si="1"/>
        <v>14</v>
      </c>
      <c r="F40" s="31" t="s">
        <v>491</v>
      </c>
      <c r="G40" s="204">
        <f t="shared" si="0"/>
        <v>14</v>
      </c>
      <c r="H40" s="1"/>
      <c r="I40" s="1"/>
      <c r="J40" s="1"/>
      <c r="K40" s="1"/>
      <c r="L40" s="1"/>
      <c r="M40" s="1"/>
      <c r="N40" s="1"/>
      <c r="O40" s="1"/>
      <c r="P40" s="1"/>
      <c r="Q40" s="1"/>
      <c r="R40" s="1"/>
      <c r="S40" s="1"/>
      <c r="T40" s="1"/>
      <c r="U40" s="1"/>
      <c r="V40" s="1"/>
      <c r="W40" s="1"/>
      <c r="X40" s="1"/>
      <c r="Y40" s="1"/>
      <c r="Z40" s="1"/>
      <c r="AA40" s="1"/>
      <c r="AB40" s="1"/>
      <c r="AC40" s="1"/>
      <c r="AD40" s="1"/>
      <c r="AE40" s="1"/>
    </row>
    <row r="41" spans="1:31" customFormat="1" ht="24" customHeight="1">
      <c r="A41" s="87" t="s">
        <v>146</v>
      </c>
      <c r="B41" s="306" t="s">
        <v>258</v>
      </c>
      <c r="C41" s="307"/>
      <c r="D41" s="100"/>
      <c r="E41" s="99"/>
      <c r="F41" s="31" t="s">
        <v>491</v>
      </c>
      <c r="G41" s="204">
        <f t="shared" si="0"/>
        <v>14</v>
      </c>
      <c r="H41" s="1"/>
      <c r="I41" s="1"/>
      <c r="J41" s="1"/>
      <c r="K41" s="1"/>
      <c r="L41" s="1"/>
      <c r="M41" s="1"/>
      <c r="N41" s="1"/>
      <c r="O41" s="1"/>
      <c r="P41" s="1"/>
      <c r="Q41" s="1"/>
      <c r="R41" s="1"/>
      <c r="S41" s="1"/>
      <c r="T41" s="1"/>
      <c r="U41" s="1"/>
      <c r="V41" s="1"/>
      <c r="W41" s="1"/>
      <c r="X41" s="1"/>
      <c r="Y41" s="1"/>
      <c r="Z41" s="1"/>
      <c r="AA41" s="1"/>
      <c r="AB41" s="1"/>
      <c r="AC41" s="1"/>
      <c r="AD41" s="1"/>
      <c r="AE41" s="1"/>
    </row>
    <row r="42" spans="1:31" customFormat="1" ht="24" customHeight="1">
      <c r="A42" s="88" t="s">
        <v>147</v>
      </c>
      <c r="B42" s="306" t="s">
        <v>159</v>
      </c>
      <c r="C42" s="307"/>
      <c r="D42" s="100"/>
      <c r="E42" s="99"/>
      <c r="F42" s="31" t="s">
        <v>491</v>
      </c>
      <c r="G42" s="204">
        <f t="shared" si="0"/>
        <v>14</v>
      </c>
      <c r="H42" s="1"/>
      <c r="I42" s="1"/>
      <c r="J42" s="1"/>
      <c r="K42" s="1"/>
      <c r="L42" s="1"/>
      <c r="M42" s="1"/>
      <c r="N42" s="1"/>
      <c r="O42" s="1"/>
      <c r="P42" s="1"/>
      <c r="Q42" s="1"/>
      <c r="R42" s="1"/>
      <c r="S42" s="1"/>
      <c r="T42" s="1"/>
      <c r="U42" s="1"/>
      <c r="V42" s="1"/>
      <c r="W42" s="1"/>
      <c r="X42" s="1"/>
      <c r="Y42" s="1"/>
      <c r="Z42" s="1"/>
      <c r="AA42" s="1"/>
      <c r="AB42" s="1"/>
      <c r="AC42" s="1"/>
      <c r="AD42" s="1"/>
      <c r="AE42" s="1"/>
    </row>
    <row r="43" spans="1:31" customFormat="1" ht="24" customHeight="1">
      <c r="A43" s="87" t="s">
        <v>148</v>
      </c>
      <c r="B43" s="306" t="s">
        <v>244</v>
      </c>
      <c r="C43" s="307"/>
      <c r="D43" s="100"/>
      <c r="E43" s="99"/>
      <c r="F43" s="31" t="s">
        <v>491</v>
      </c>
      <c r="G43" s="204">
        <f t="shared" si="0"/>
        <v>14</v>
      </c>
      <c r="H43" s="1"/>
      <c r="I43" s="1"/>
      <c r="J43" s="1"/>
      <c r="K43" s="1"/>
      <c r="L43" s="1"/>
      <c r="M43" s="1"/>
      <c r="N43" s="1"/>
      <c r="O43" s="1"/>
      <c r="P43" s="1"/>
      <c r="Q43" s="1"/>
      <c r="R43" s="1"/>
      <c r="S43" s="1"/>
      <c r="T43" s="1"/>
      <c r="U43" s="1"/>
      <c r="V43" s="1"/>
      <c r="W43" s="1"/>
      <c r="X43" s="1"/>
      <c r="Y43" s="1"/>
      <c r="Z43" s="1"/>
      <c r="AA43" s="1"/>
      <c r="AB43" s="1"/>
      <c r="AC43" s="1"/>
      <c r="AD43" s="1"/>
      <c r="AE43" s="1"/>
    </row>
    <row r="44" spans="1:31" customFormat="1" ht="24" customHeight="1" thickBot="1">
      <c r="A44" s="89" t="s">
        <v>149</v>
      </c>
      <c r="B44" s="329" t="s">
        <v>160</v>
      </c>
      <c r="C44" s="330"/>
      <c r="D44" s="100"/>
      <c r="E44" s="99"/>
      <c r="F44" s="31" t="s">
        <v>491</v>
      </c>
      <c r="G44" s="204">
        <f t="shared" si="0"/>
        <v>14</v>
      </c>
      <c r="H44" s="1"/>
      <c r="I44" s="1"/>
      <c r="J44" s="1"/>
      <c r="K44" s="1"/>
      <c r="L44" s="1"/>
      <c r="M44" s="1"/>
      <c r="N44" s="1"/>
      <c r="O44" s="1"/>
      <c r="P44" s="1"/>
      <c r="Q44" s="1"/>
      <c r="R44" s="1"/>
      <c r="S44" s="1"/>
      <c r="T44" s="1"/>
      <c r="U44" s="1"/>
      <c r="V44" s="1"/>
      <c r="W44" s="1"/>
      <c r="X44" s="1"/>
      <c r="Y44" s="1"/>
      <c r="Z44" s="1"/>
      <c r="AA44" s="1"/>
      <c r="AB44" s="1"/>
      <c r="AC44" s="1"/>
      <c r="AD44" s="1"/>
      <c r="AE44" s="1"/>
    </row>
    <row r="45" spans="1:31" customFormat="1" ht="15" thickBot="1">
      <c r="A45" s="323" t="s">
        <v>59</v>
      </c>
      <c r="B45" s="324"/>
      <c r="C45" s="325"/>
      <c r="D45" s="66"/>
      <c r="E45" s="58">
        <f>SUM(E30:E40)</f>
        <v>126</v>
      </c>
      <c r="F45" s="66"/>
      <c r="G45" s="58">
        <f>SUM(G30:G44)</f>
        <v>182</v>
      </c>
      <c r="H45" s="68">
        <f>E45+G45</f>
        <v>308</v>
      </c>
      <c r="I45" s="61" t="s">
        <v>226</v>
      </c>
      <c r="J45" s="1"/>
      <c r="K45" s="1"/>
      <c r="L45" s="1"/>
      <c r="M45" s="1"/>
      <c r="N45" s="1"/>
      <c r="O45" s="1"/>
      <c r="P45" s="1"/>
      <c r="Q45" s="1"/>
      <c r="R45" s="1"/>
      <c r="S45" s="1"/>
      <c r="T45" s="1"/>
      <c r="U45" s="1"/>
      <c r="V45" s="1"/>
      <c r="W45" s="1"/>
      <c r="X45" s="1"/>
      <c r="Y45" s="1"/>
      <c r="Z45" s="1"/>
      <c r="AA45" s="1"/>
      <c r="AB45" s="1"/>
      <c r="AC45" s="1"/>
      <c r="AD45" s="1"/>
      <c r="AE45" s="1"/>
    </row>
    <row r="46" spans="1:31" customFormat="1" ht="15" thickBot="1">
      <c r="A46" s="326"/>
      <c r="B46" s="327"/>
      <c r="C46" s="328"/>
      <c r="D46" s="69"/>
      <c r="E46" s="70"/>
      <c r="F46" s="62"/>
      <c r="G46" s="91"/>
      <c r="H46" s="101">
        <f>H45*10/364</f>
        <v>8.4615384615384617</v>
      </c>
      <c r="I46" s="61" t="s">
        <v>33</v>
      </c>
      <c r="J46" s="1"/>
      <c r="K46" s="1"/>
      <c r="L46" s="1"/>
      <c r="M46" s="1"/>
      <c r="N46" s="1"/>
      <c r="O46" s="1"/>
      <c r="P46" s="1"/>
      <c r="Q46" s="1"/>
      <c r="R46" s="1"/>
      <c r="S46" s="1"/>
      <c r="T46" s="1"/>
      <c r="U46" s="1"/>
      <c r="V46" s="1"/>
      <c r="W46" s="1"/>
      <c r="X46" s="1"/>
      <c r="Y46" s="1"/>
      <c r="Z46" s="1"/>
      <c r="AA46" s="1"/>
      <c r="AB46" s="1"/>
      <c r="AC46" s="1"/>
      <c r="AD46" s="1"/>
      <c r="AE46" s="1"/>
    </row>
    <row r="47" spans="1:31" customFormat="1" ht="15" customHeight="1">
      <c r="A47" s="321" t="s">
        <v>243</v>
      </c>
      <c r="B47" s="321"/>
      <c r="C47" s="321"/>
      <c r="D47" s="321"/>
      <c r="E47" s="321"/>
      <c r="F47" s="321"/>
      <c r="G47" s="321"/>
      <c r="H47" s="93"/>
      <c r="I47" s="92"/>
      <c r="J47" s="1"/>
      <c r="K47" s="1"/>
      <c r="L47" s="1"/>
      <c r="M47" s="1"/>
      <c r="N47" s="1"/>
      <c r="O47" s="1"/>
      <c r="P47" s="1"/>
      <c r="Q47" s="1"/>
      <c r="R47" s="1"/>
      <c r="S47" s="1"/>
      <c r="T47" s="1"/>
      <c r="U47" s="1"/>
      <c r="V47" s="1"/>
      <c r="W47" s="1"/>
      <c r="X47" s="1"/>
      <c r="Y47" s="1"/>
      <c r="Z47" s="1"/>
      <c r="AA47" s="1"/>
      <c r="AB47" s="1"/>
      <c r="AC47" s="1"/>
      <c r="AD47" s="1"/>
      <c r="AE47" s="1"/>
    </row>
    <row r="48" spans="1:31">
      <c r="A48" s="322"/>
      <c r="B48" s="322"/>
      <c r="C48" s="322"/>
      <c r="D48" s="322"/>
      <c r="E48" s="322"/>
      <c r="F48" s="322"/>
      <c r="G48" s="322"/>
    </row>
    <row r="49" spans="1:9" ht="25.5" customHeight="1">
      <c r="A49" s="322"/>
      <c r="B49" s="322"/>
      <c r="C49" s="322"/>
      <c r="D49" s="322"/>
      <c r="E49" s="322"/>
      <c r="F49" s="322"/>
      <c r="G49" s="322"/>
      <c r="H49" s="112"/>
      <c r="I49" s="112"/>
    </row>
    <row r="50" spans="1:9">
      <c r="A50" s="112"/>
      <c r="B50" s="112"/>
      <c r="C50" s="112"/>
      <c r="D50" s="112"/>
      <c r="E50" s="112"/>
      <c r="F50" s="112"/>
      <c r="G50" s="112"/>
      <c r="H50" s="112"/>
      <c r="I50" s="112"/>
    </row>
  </sheetData>
  <sheetProtection sheet="1" selectLockedCells="1"/>
  <mergeCells count="41">
    <mergeCell ref="A7:G7"/>
    <mergeCell ref="A15:G15"/>
    <mergeCell ref="A16:G16"/>
    <mergeCell ref="A17:G17"/>
    <mergeCell ref="A19:G19"/>
    <mergeCell ref="A21:G21"/>
    <mergeCell ref="A10:G10"/>
    <mergeCell ref="A11:G11"/>
    <mergeCell ref="A12:G12"/>
    <mergeCell ref="A13:G13"/>
    <mergeCell ref="A14:G14"/>
    <mergeCell ref="A20:G20"/>
    <mergeCell ref="A47:G49"/>
    <mergeCell ref="D28:E28"/>
    <mergeCell ref="A45:C46"/>
    <mergeCell ref="B44:C44"/>
    <mergeCell ref="A29:C29"/>
    <mergeCell ref="A27:C28"/>
    <mergeCell ref="B37:C37"/>
    <mergeCell ref="B38:C38"/>
    <mergeCell ref="B40:C40"/>
    <mergeCell ref="B41:C41"/>
    <mergeCell ref="B42:C42"/>
    <mergeCell ref="B43:C43"/>
    <mergeCell ref="B39:C39"/>
    <mergeCell ref="H1:K2"/>
    <mergeCell ref="A1:G2"/>
    <mergeCell ref="B36:C36"/>
    <mergeCell ref="B35:C35"/>
    <mergeCell ref="B34:C34"/>
    <mergeCell ref="B33:C33"/>
    <mergeCell ref="B31:C31"/>
    <mergeCell ref="B30:C30"/>
    <mergeCell ref="B32:C32"/>
    <mergeCell ref="F27:G27"/>
    <mergeCell ref="F28:G28"/>
    <mergeCell ref="A18:G18"/>
    <mergeCell ref="A4:F5"/>
    <mergeCell ref="D27:E27"/>
    <mergeCell ref="A8:G8"/>
    <mergeCell ref="A9:G9"/>
  </mergeCells>
  <phoneticPr fontId="53" type="noConversion"/>
  <conditionalFormatting sqref="D30:E30">
    <cfRule type="containsText" dxfId="83" priority="61" operator="containsText" text="years">
      <formula>NOT(ISERROR(SEARCH("years",D30)))</formula>
    </cfRule>
  </conditionalFormatting>
  <conditionalFormatting sqref="D41:E44">
    <cfRule type="containsText" dxfId="82" priority="51" operator="containsText" text="years">
      <formula>NOT(ISERROR(SEARCH("years",D41)))</formula>
    </cfRule>
  </conditionalFormatting>
  <conditionalFormatting sqref="D31:E31">
    <cfRule type="containsText" dxfId="81" priority="16" operator="containsText" text="years">
      <formula>NOT(ISERROR(SEARCH("years",D31)))</formula>
    </cfRule>
  </conditionalFormatting>
  <conditionalFormatting sqref="D32:E40">
    <cfRule type="containsText" dxfId="80" priority="11" operator="containsText" text="years">
      <formula>NOT(ISERROR(SEARCH("years",D32)))</formula>
    </cfRule>
  </conditionalFormatting>
  <conditionalFormatting sqref="F31:G44">
    <cfRule type="containsText" dxfId="79" priority="6" operator="containsText" text="years">
      <formula>NOT(ISERROR(SEARCH("years",F31)))</formula>
    </cfRule>
  </conditionalFormatting>
  <conditionalFormatting sqref="F30:G30">
    <cfRule type="containsText" dxfId="78" priority="1" operator="containsText" text="years">
      <formula>NOT(ISERROR(SEARCH("years",F30)))</formula>
    </cfRule>
  </conditionalFormatting>
  <dataValidations count="1">
    <dataValidation type="list" allowBlank="1" showInputMessage="1" showErrorMessage="1" sqref="D41:D44" xr:uid="{00000000-0002-0000-0300-000000000000}">
      <formula1>"Select a choice,if NA or X &lt; 10 years,if 10 years ≤ X &lt; 12 years,if 12 years ≤ X &lt; 14 years,if X ≥ 14 years"</formula1>
    </dataValidation>
  </dataValidations>
  <pageMargins left="0.25" right="0.25" top="0.75" bottom="0.75" header="0.3" footer="0.3"/>
  <pageSetup paperSize="9" scale="52"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64" operator="containsText" id="{EA8BC5B6-DA7E-4545-AAD9-A57B391E7EFB}">
            <xm:f>NOT(ISERROR(SEARCH("si 3 ans ≤ X &lt; 5 ans",D30)))</xm:f>
            <xm:f>"si 3 ans ≤ X &lt; 5 ans"</xm:f>
            <x14:dxf>
              <fill>
                <patternFill>
                  <bgColor theme="9" tint="0.79998168889431442"/>
                </patternFill>
              </fill>
            </x14:dxf>
          </x14:cfRule>
          <x14:cfRule type="containsText" priority="65" operator="containsText" id="{87810979-7859-444F-A3C3-58F84860F08E}">
            <xm:f>NOT(ISERROR(SEARCH("si ND ou X &lt; 3 ans",D30)))</xm:f>
            <xm:f>"si ND ou X &lt; 3 ans"</xm:f>
            <x14:dxf>
              <fill>
                <patternFill>
                  <bgColor theme="9" tint="0.79998168889431442"/>
                </patternFill>
              </fill>
            </x14:dxf>
          </x14:cfRule>
          <x14:cfRule type="containsText" priority="69" operator="containsText" id="{63B8C519-5BD7-48E6-AEC4-638C2C05BA63}">
            <xm:f>NOT(ISERROR(SEARCH("select",D30)))</xm:f>
            <xm:f>"select"</xm:f>
            <x14:dxf>
              <fill>
                <patternFill>
                  <bgColor theme="5" tint="0.79998168889431442"/>
                </patternFill>
              </fill>
            </x14:dxf>
          </x14:cfRule>
          <x14:cfRule type="containsText" priority="74" operator="containsText" id="{CBE53E6A-157E-41F0-90AA-A84E2848F1B1}">
            <xm:f>NOT(ISERROR(SEARCH("si 5 ans ≤ X &lt; 7 ans",D30)))</xm:f>
            <xm:f>"si 5 ans ≤ X &lt; 7 ans"</xm:f>
            <x14:dxf>
              <fill>
                <patternFill>
                  <bgColor theme="9" tint="0.79998168889431442"/>
                </patternFill>
              </fill>
            </x14:dxf>
          </x14:cfRule>
          <xm:sqref>D30:E30</xm:sqref>
        </x14:conditionalFormatting>
        <x14:conditionalFormatting xmlns:xm="http://schemas.microsoft.com/office/excel/2006/main">
          <x14:cfRule type="containsText" priority="54" operator="containsText" id="{83A9DF1A-56A4-499C-9045-42D1DE654A8D}">
            <xm:f>NOT(ISERROR(SEARCH("si 3 ans ≤ X &lt; 5 ans",D41)))</xm:f>
            <xm:f>"si 3 ans ≤ X &lt; 5 ans"</xm:f>
            <x14:dxf>
              <fill>
                <patternFill>
                  <bgColor theme="9" tint="0.79998168889431442"/>
                </patternFill>
              </fill>
            </x14:dxf>
          </x14:cfRule>
          <x14:cfRule type="containsText" priority="55" operator="containsText" id="{63A80CC5-B590-490A-81A2-81750AA8CDAF}">
            <xm:f>NOT(ISERROR(SEARCH("si ND ou X &lt; 3 ans",D41)))</xm:f>
            <xm:f>"si ND ou X &lt; 3 ans"</xm:f>
            <x14:dxf>
              <fill>
                <patternFill>
                  <bgColor theme="9" tint="0.79998168889431442"/>
                </patternFill>
              </fill>
            </x14:dxf>
          </x14:cfRule>
          <x14:cfRule type="containsText" priority="56" operator="containsText" id="{37D14613-9185-462B-96B6-33BC3161CC8F}">
            <xm:f>NOT(ISERROR(SEARCH("select",D41)))</xm:f>
            <xm:f>"select"</xm:f>
            <x14:dxf>
              <fill>
                <patternFill>
                  <bgColor theme="5" tint="0.79998168889431442"/>
                </patternFill>
              </fill>
            </x14:dxf>
          </x14:cfRule>
          <x14:cfRule type="containsText" priority="57" operator="containsText" id="{1CEC886E-0AD6-4960-912F-94B77319858C}">
            <xm:f>NOT(ISERROR(SEARCH("si 5 ans ≤ X &lt; 7 ans",D41)))</xm:f>
            <xm:f>"si 5 ans ≤ X &lt; 7 ans"</xm:f>
            <x14:dxf>
              <fill>
                <patternFill>
                  <bgColor theme="9" tint="0.79998168889431442"/>
                </patternFill>
              </fill>
            </x14:dxf>
          </x14:cfRule>
          <xm:sqref>D41:E44</xm:sqref>
        </x14:conditionalFormatting>
        <x14:conditionalFormatting xmlns:xm="http://schemas.microsoft.com/office/excel/2006/main">
          <x14:cfRule type="containsText" priority="17" operator="containsText" id="{5377A9BE-28ED-48B4-948A-165EA6D7A445}">
            <xm:f>NOT(ISERROR(SEARCH("si 3 ans ≤ X &lt; 5 ans",D31)))</xm:f>
            <xm:f>"si 3 ans ≤ X &lt; 5 ans"</xm:f>
            <x14:dxf>
              <fill>
                <patternFill>
                  <bgColor theme="9" tint="0.79998168889431442"/>
                </patternFill>
              </fill>
            </x14:dxf>
          </x14:cfRule>
          <x14:cfRule type="containsText" priority="18" operator="containsText" id="{210A666C-72A9-44FE-BD5F-E8A6220CB76B}">
            <xm:f>NOT(ISERROR(SEARCH("si ND ou X &lt; 3 ans",D31)))</xm:f>
            <xm:f>"si ND ou X &lt; 3 ans"</xm:f>
            <x14:dxf>
              <fill>
                <patternFill>
                  <bgColor theme="9" tint="0.79998168889431442"/>
                </patternFill>
              </fill>
            </x14:dxf>
          </x14:cfRule>
          <x14:cfRule type="containsText" priority="19" operator="containsText" id="{CCADB5A0-31EA-4815-BEC8-90CA4E5E7BB3}">
            <xm:f>NOT(ISERROR(SEARCH("select",D31)))</xm:f>
            <xm:f>"select"</xm:f>
            <x14:dxf>
              <fill>
                <patternFill>
                  <bgColor theme="5" tint="0.79998168889431442"/>
                </patternFill>
              </fill>
            </x14:dxf>
          </x14:cfRule>
          <x14:cfRule type="containsText" priority="20" operator="containsText" id="{72F59FF6-0080-4AAA-B114-186CAD072FF1}">
            <xm:f>NOT(ISERROR(SEARCH("si 5 ans ≤ X &lt; 7 ans",D31)))</xm:f>
            <xm:f>"si 5 ans ≤ X &lt; 7 ans"</xm:f>
            <x14:dxf>
              <fill>
                <patternFill>
                  <bgColor theme="9" tint="0.79998168889431442"/>
                </patternFill>
              </fill>
            </x14:dxf>
          </x14:cfRule>
          <xm:sqref>D31:E31</xm:sqref>
        </x14:conditionalFormatting>
        <x14:conditionalFormatting xmlns:xm="http://schemas.microsoft.com/office/excel/2006/main">
          <x14:cfRule type="containsText" priority="12" operator="containsText" id="{FE31667D-9148-4EFB-B8E1-D5329D42F326}">
            <xm:f>NOT(ISERROR(SEARCH("si 3 ans ≤ X &lt; 5 ans",D32)))</xm:f>
            <xm:f>"si 3 ans ≤ X &lt; 5 ans"</xm:f>
            <x14:dxf>
              <fill>
                <patternFill>
                  <bgColor theme="9" tint="0.79998168889431442"/>
                </patternFill>
              </fill>
            </x14:dxf>
          </x14:cfRule>
          <x14:cfRule type="containsText" priority="13" operator="containsText" id="{7DBD8A69-E2D3-45F2-AB63-B54454751F42}">
            <xm:f>NOT(ISERROR(SEARCH("si ND ou X &lt; 3 ans",D32)))</xm:f>
            <xm:f>"si ND ou X &lt; 3 ans"</xm:f>
            <x14:dxf>
              <fill>
                <patternFill>
                  <bgColor theme="9" tint="0.79998168889431442"/>
                </patternFill>
              </fill>
            </x14:dxf>
          </x14:cfRule>
          <x14:cfRule type="containsText" priority="14" operator="containsText" id="{1EB2BD1E-742C-41F0-BEAA-7588EFD22F7E}">
            <xm:f>NOT(ISERROR(SEARCH("select",D32)))</xm:f>
            <xm:f>"select"</xm:f>
            <x14:dxf>
              <fill>
                <patternFill>
                  <bgColor theme="5" tint="0.79998168889431442"/>
                </patternFill>
              </fill>
            </x14:dxf>
          </x14:cfRule>
          <x14:cfRule type="containsText" priority="15" operator="containsText" id="{CACAE974-3993-4BA8-BAA1-7728236EAB88}">
            <xm:f>NOT(ISERROR(SEARCH("si 5 ans ≤ X &lt; 7 ans",D32)))</xm:f>
            <xm:f>"si 5 ans ≤ X &lt; 7 ans"</xm:f>
            <x14:dxf>
              <fill>
                <patternFill>
                  <bgColor theme="9" tint="0.79998168889431442"/>
                </patternFill>
              </fill>
            </x14:dxf>
          </x14:cfRule>
          <xm:sqref>D32:E40</xm:sqref>
        </x14:conditionalFormatting>
        <x14:conditionalFormatting xmlns:xm="http://schemas.microsoft.com/office/excel/2006/main">
          <x14:cfRule type="containsText" priority="7" operator="containsText" id="{69F9C865-5CA5-4E21-BCD5-EE0327C091B9}">
            <xm:f>NOT(ISERROR(SEARCH("si 3 ans ≤ X &lt; 5 ans",F31)))</xm:f>
            <xm:f>"si 3 ans ≤ X &lt; 5 ans"</xm:f>
            <x14:dxf>
              <fill>
                <patternFill>
                  <bgColor theme="9" tint="0.79998168889431442"/>
                </patternFill>
              </fill>
            </x14:dxf>
          </x14:cfRule>
          <x14:cfRule type="containsText" priority="8" operator="containsText" id="{32B73ADE-8F2F-4244-A57A-E59E50406FBB}">
            <xm:f>NOT(ISERROR(SEARCH("si ND ou X &lt; 3 ans",F31)))</xm:f>
            <xm:f>"si ND ou X &lt; 3 ans"</xm:f>
            <x14:dxf>
              <fill>
                <patternFill>
                  <bgColor theme="9" tint="0.79998168889431442"/>
                </patternFill>
              </fill>
            </x14:dxf>
          </x14:cfRule>
          <x14:cfRule type="containsText" priority="9" operator="containsText" id="{A3C87794-C3D5-41F6-9A18-80CD3657D78D}">
            <xm:f>NOT(ISERROR(SEARCH("select",F31)))</xm:f>
            <xm:f>"select"</xm:f>
            <x14:dxf>
              <fill>
                <patternFill>
                  <bgColor theme="5" tint="0.79998168889431442"/>
                </patternFill>
              </fill>
            </x14:dxf>
          </x14:cfRule>
          <x14:cfRule type="containsText" priority="10" operator="containsText" id="{AB79AA2F-F55A-4BF7-A8B1-ED4D04CB99A0}">
            <xm:f>NOT(ISERROR(SEARCH("si 5 ans ≤ X &lt; 7 ans",F31)))</xm:f>
            <xm:f>"si 5 ans ≤ X &lt; 7 ans"</xm:f>
            <x14:dxf>
              <fill>
                <patternFill>
                  <bgColor theme="9" tint="0.79998168889431442"/>
                </patternFill>
              </fill>
            </x14:dxf>
          </x14:cfRule>
          <xm:sqref>F31:G44</xm:sqref>
        </x14:conditionalFormatting>
        <x14:conditionalFormatting xmlns:xm="http://schemas.microsoft.com/office/excel/2006/main">
          <x14:cfRule type="containsText" priority="2" operator="containsText" id="{FB19E057-7855-43F5-BE4A-3B52843BD003}">
            <xm:f>NOT(ISERROR(SEARCH("si 3 ans ≤ X &lt; 5 ans",F30)))</xm:f>
            <xm:f>"si 3 ans ≤ X &lt; 5 ans"</xm:f>
            <x14:dxf>
              <fill>
                <patternFill>
                  <bgColor theme="9" tint="0.79998168889431442"/>
                </patternFill>
              </fill>
            </x14:dxf>
          </x14:cfRule>
          <x14:cfRule type="containsText" priority="3" operator="containsText" id="{CE174F0E-FE00-40BD-9042-0608FBF114B9}">
            <xm:f>NOT(ISERROR(SEARCH("si ND ou X &lt; 3 ans",F30)))</xm:f>
            <xm:f>"si ND ou X &lt; 3 ans"</xm:f>
            <x14:dxf>
              <fill>
                <patternFill>
                  <bgColor theme="9" tint="0.79998168889431442"/>
                </patternFill>
              </fill>
            </x14:dxf>
          </x14:cfRule>
          <x14:cfRule type="containsText" priority="4" operator="containsText" id="{D4CD29E3-06A0-497A-87DF-B437900DFF0B}">
            <xm:f>NOT(ISERROR(SEARCH("select",F30)))</xm:f>
            <xm:f>"select"</xm:f>
            <x14:dxf>
              <fill>
                <patternFill>
                  <bgColor theme="5" tint="0.79998168889431442"/>
                </patternFill>
              </fill>
            </x14:dxf>
          </x14:cfRule>
          <x14:cfRule type="containsText" priority="5" operator="containsText" id="{24293221-23D2-4B4A-BC34-B69F6C98DDC4}">
            <xm:f>NOT(ISERROR(SEARCH("si 5 ans ≤ X &lt; 7 ans",F30)))</xm:f>
            <xm:f>"si 5 ans ≤ X &lt; 7 ans"</xm:f>
            <x14:dxf>
              <fill>
                <patternFill>
                  <bgColor theme="9" tint="0.79998168889431442"/>
                </patternFill>
              </fill>
            </x14:dxf>
          </x14:cfRule>
          <xm:sqref>F30:G30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data!$A$2:$A$8</xm:f>
          </x14:formula1>
          <xm:sqref>D30:D40 F30:F44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pageSetUpPr fitToPage="1"/>
  </sheetPr>
  <dimension ref="A1:AG84"/>
  <sheetViews>
    <sheetView topLeftCell="A4" zoomScale="80" zoomScaleNormal="80" workbookViewId="0">
      <selection activeCell="D70" sqref="D70"/>
    </sheetView>
  </sheetViews>
  <sheetFormatPr defaultColWidth="11.44140625" defaultRowHeight="14.4"/>
  <cols>
    <col min="1" max="1" width="5.5546875" style="1" customWidth="1"/>
    <col min="2" max="2" width="11.44140625" style="1"/>
    <col min="3" max="3" width="32.5546875" style="1" customWidth="1"/>
    <col min="4" max="4" width="30.44140625" style="1" customWidth="1"/>
    <col min="5" max="5" width="9.33203125" style="1" bestFit="1" customWidth="1"/>
    <col min="6" max="7" width="8.6640625" style="1" customWidth="1"/>
    <col min="8" max="8" width="12.33203125" style="1" customWidth="1"/>
    <col min="9" max="9" width="8.6640625" style="1" customWidth="1"/>
    <col min="10" max="10" width="10" style="1" customWidth="1"/>
    <col min="11" max="11" width="10.33203125" style="1" customWidth="1"/>
    <col min="12" max="16384" width="11.44140625" style="1"/>
  </cols>
  <sheetData>
    <row r="1" spans="1:33" ht="15" customHeight="1">
      <c r="A1" s="368" t="s">
        <v>161</v>
      </c>
      <c r="B1" s="369"/>
      <c r="C1" s="369"/>
      <c r="D1" s="369"/>
      <c r="E1" s="369"/>
      <c r="F1" s="369"/>
      <c r="G1" s="369"/>
      <c r="H1" s="369"/>
      <c r="I1" s="369"/>
      <c r="J1" s="284" t="s">
        <v>518</v>
      </c>
      <c r="K1" s="285"/>
      <c r="L1" s="285"/>
      <c r="M1" s="286"/>
    </row>
    <row r="2" spans="1:33" ht="15.75" customHeight="1" thickBot="1">
      <c r="A2" s="370"/>
      <c r="B2" s="371"/>
      <c r="C2" s="371"/>
      <c r="D2" s="371"/>
      <c r="E2" s="371"/>
      <c r="F2" s="371"/>
      <c r="G2" s="371"/>
      <c r="H2" s="371"/>
      <c r="I2" s="371"/>
      <c r="J2" s="287"/>
      <c r="K2" s="288"/>
      <c r="L2" s="288"/>
      <c r="M2" s="289"/>
    </row>
    <row r="4" spans="1:33" customFormat="1" ht="15.75" customHeight="1">
      <c r="A4" s="317" t="s">
        <v>162</v>
      </c>
      <c r="B4" s="317"/>
      <c r="C4" s="317"/>
      <c r="D4" s="317"/>
      <c r="E4" s="317"/>
      <c r="F4" s="317"/>
      <c r="G4" s="317"/>
      <c r="H4" s="1"/>
      <c r="I4" s="1"/>
      <c r="J4" s="1"/>
      <c r="K4" s="1"/>
      <c r="L4" s="1"/>
      <c r="M4" s="1"/>
      <c r="N4" s="1"/>
      <c r="O4" s="1"/>
      <c r="P4" s="1"/>
      <c r="Q4" s="1"/>
      <c r="R4" s="1"/>
      <c r="S4" s="1"/>
      <c r="T4" s="1"/>
      <c r="U4" s="1"/>
      <c r="V4" s="1"/>
      <c r="W4" s="1"/>
      <c r="X4" s="1"/>
      <c r="Y4" s="1"/>
      <c r="Z4" s="1"/>
      <c r="AA4" s="1"/>
      <c r="AB4" s="1"/>
      <c r="AC4" s="1"/>
      <c r="AD4" s="1"/>
      <c r="AE4" s="1"/>
      <c r="AF4" s="1"/>
      <c r="AG4" s="1"/>
    </row>
    <row r="5" spans="1:33" customFormat="1" ht="9.9" customHeight="1" thickBo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customFormat="1" ht="12.9" customHeight="1">
      <c r="A6" s="372" t="s">
        <v>280</v>
      </c>
      <c r="B6" s="340"/>
      <c r="C6" s="340"/>
      <c r="D6" s="340"/>
      <c r="E6" s="340"/>
      <c r="F6" s="340"/>
      <c r="G6" s="340"/>
      <c r="H6" s="340"/>
      <c r="I6" s="341"/>
      <c r="J6" s="231" t="s">
        <v>519</v>
      </c>
      <c r="K6" s="232"/>
      <c r="L6" s="232"/>
      <c r="M6" s="233"/>
      <c r="N6" s="1"/>
      <c r="O6" s="1"/>
      <c r="P6" s="1"/>
      <c r="Q6" s="1"/>
      <c r="R6" s="1"/>
      <c r="S6" s="1"/>
      <c r="T6" s="1"/>
      <c r="U6" s="1"/>
      <c r="V6" s="1"/>
      <c r="W6" s="1"/>
      <c r="X6" s="1"/>
      <c r="Y6" s="1"/>
      <c r="Z6" s="1"/>
      <c r="AA6" s="1"/>
      <c r="AB6" s="1"/>
      <c r="AC6" s="1"/>
      <c r="AD6" s="1"/>
      <c r="AE6" s="1"/>
      <c r="AF6" s="1"/>
      <c r="AG6" s="1"/>
    </row>
    <row r="7" spans="1:33" customFormat="1" ht="12.9" customHeight="1">
      <c r="A7" s="314" t="s">
        <v>416</v>
      </c>
      <c r="B7" s="315"/>
      <c r="C7" s="315"/>
      <c r="D7" s="315"/>
      <c r="E7" s="315"/>
      <c r="F7" s="315"/>
      <c r="G7" s="315"/>
      <c r="H7" s="315"/>
      <c r="I7" s="316"/>
      <c r="J7" s="234" t="s">
        <v>220</v>
      </c>
      <c r="K7" s="235"/>
      <c r="L7" s="235"/>
      <c r="M7" s="236"/>
      <c r="N7" s="1"/>
      <c r="O7" s="1"/>
      <c r="P7" s="1"/>
      <c r="Q7" s="1"/>
      <c r="R7" s="1"/>
      <c r="S7" s="1"/>
      <c r="T7" s="1"/>
      <c r="U7" s="1"/>
      <c r="V7" s="1"/>
      <c r="W7" s="1"/>
      <c r="X7" s="1"/>
      <c r="Y7" s="1"/>
      <c r="Z7" s="1"/>
      <c r="AA7" s="1"/>
      <c r="AB7" s="1"/>
      <c r="AC7" s="1"/>
      <c r="AD7" s="1"/>
      <c r="AE7" s="1"/>
      <c r="AF7" s="1"/>
      <c r="AG7" s="1"/>
    </row>
    <row r="8" spans="1:33" customFormat="1" ht="14.4" customHeight="1">
      <c r="A8" s="373" t="s">
        <v>502</v>
      </c>
      <c r="B8" s="374"/>
      <c r="C8" s="374"/>
      <c r="D8" s="374"/>
      <c r="E8" s="374"/>
      <c r="F8" s="374"/>
      <c r="G8" s="374"/>
      <c r="H8" s="374"/>
      <c r="I8" s="375"/>
      <c r="J8" s="342" t="s">
        <v>520</v>
      </c>
      <c r="K8" s="343"/>
      <c r="L8" s="343"/>
      <c r="M8" s="344"/>
      <c r="N8" s="1"/>
      <c r="O8" s="1"/>
      <c r="P8" s="1"/>
      <c r="Q8" s="1"/>
      <c r="R8" s="1"/>
      <c r="S8" s="1"/>
      <c r="T8" s="1"/>
      <c r="U8" s="1"/>
      <c r="V8" s="1"/>
      <c r="W8" s="1"/>
      <c r="X8" s="1"/>
      <c r="Y8" s="1"/>
      <c r="Z8" s="1"/>
      <c r="AA8" s="1"/>
      <c r="AB8" s="1"/>
      <c r="AC8" s="1"/>
      <c r="AD8" s="1"/>
      <c r="AE8" s="1"/>
      <c r="AF8" s="1"/>
      <c r="AG8" s="1"/>
    </row>
    <row r="9" spans="1:33" customFormat="1" ht="12.9" customHeight="1">
      <c r="A9" s="373"/>
      <c r="B9" s="374"/>
      <c r="C9" s="374"/>
      <c r="D9" s="374"/>
      <c r="E9" s="374"/>
      <c r="F9" s="374"/>
      <c r="G9" s="374"/>
      <c r="H9" s="374"/>
      <c r="I9" s="375"/>
      <c r="J9" s="342"/>
      <c r="K9" s="343"/>
      <c r="L9" s="343"/>
      <c r="M9" s="344"/>
      <c r="N9" s="1"/>
      <c r="O9" s="1"/>
      <c r="P9" s="1"/>
      <c r="Q9" s="1"/>
      <c r="R9" s="1"/>
      <c r="S9" s="1"/>
      <c r="T9" s="1"/>
      <c r="U9" s="1"/>
      <c r="V9" s="1"/>
      <c r="W9" s="1"/>
      <c r="X9" s="1"/>
      <c r="Y9" s="1"/>
      <c r="Z9" s="1"/>
      <c r="AA9" s="1"/>
      <c r="AB9" s="1"/>
      <c r="AC9" s="1"/>
      <c r="AD9" s="1"/>
      <c r="AE9" s="1"/>
      <c r="AF9" s="1"/>
      <c r="AG9" s="1"/>
    </row>
    <row r="10" spans="1:33" customFormat="1" ht="15" customHeight="1">
      <c r="A10" s="373" t="s">
        <v>503</v>
      </c>
      <c r="B10" s="374"/>
      <c r="C10" s="374"/>
      <c r="D10" s="374"/>
      <c r="E10" s="374"/>
      <c r="F10" s="374"/>
      <c r="G10" s="374"/>
      <c r="H10" s="374"/>
      <c r="I10" s="375"/>
      <c r="J10" s="342"/>
      <c r="K10" s="343"/>
      <c r="L10" s="343"/>
      <c r="M10" s="344"/>
      <c r="N10" s="1"/>
      <c r="O10" s="1"/>
      <c r="P10" s="1"/>
      <c r="Q10" s="1"/>
      <c r="R10" s="1"/>
      <c r="S10" s="1"/>
      <c r="T10" s="1"/>
      <c r="U10" s="1"/>
      <c r="V10" s="1"/>
      <c r="W10" s="1"/>
      <c r="X10" s="1"/>
      <c r="Y10" s="1"/>
      <c r="Z10" s="1"/>
      <c r="AA10" s="1"/>
      <c r="AB10" s="1"/>
      <c r="AC10" s="1"/>
      <c r="AD10" s="1"/>
      <c r="AE10" s="1"/>
      <c r="AF10" s="1"/>
      <c r="AG10" s="1"/>
    </row>
    <row r="11" spans="1:33" customFormat="1" ht="12.9" customHeight="1">
      <c r="A11" s="373"/>
      <c r="B11" s="374"/>
      <c r="C11" s="374"/>
      <c r="D11" s="374"/>
      <c r="E11" s="374"/>
      <c r="F11" s="374"/>
      <c r="G11" s="374"/>
      <c r="H11" s="374"/>
      <c r="I11" s="375"/>
      <c r="J11" s="342"/>
      <c r="K11" s="343"/>
      <c r="L11" s="343"/>
      <c r="M11" s="344"/>
      <c r="N11" s="1"/>
      <c r="O11" s="1"/>
      <c r="P11" s="1"/>
      <c r="Q11" s="1"/>
      <c r="R11" s="1"/>
      <c r="S11" s="1"/>
      <c r="T11" s="1"/>
      <c r="U11" s="1"/>
      <c r="V11" s="1"/>
      <c r="W11" s="1"/>
      <c r="X11" s="1"/>
      <c r="Y11" s="1"/>
      <c r="Z11" s="1"/>
      <c r="AA11" s="1"/>
      <c r="AB11" s="1"/>
      <c r="AC11" s="1"/>
      <c r="AD11" s="1"/>
      <c r="AE11" s="1"/>
      <c r="AF11" s="1"/>
      <c r="AG11" s="1"/>
    </row>
    <row r="12" spans="1:33" customFormat="1" ht="12.9" customHeight="1" thickBot="1">
      <c r="A12" s="74"/>
      <c r="B12" s="75"/>
      <c r="C12" s="75"/>
      <c r="D12" s="75"/>
      <c r="E12" s="75"/>
      <c r="F12" s="75"/>
      <c r="G12" s="75"/>
      <c r="H12" s="75"/>
      <c r="I12" s="76"/>
      <c r="J12" s="97"/>
      <c r="K12" s="97"/>
      <c r="L12" s="97"/>
      <c r="M12" s="98"/>
      <c r="N12" s="1"/>
      <c r="O12" s="1"/>
      <c r="P12" s="1"/>
      <c r="Q12" s="1"/>
      <c r="R12" s="1"/>
      <c r="S12" s="1"/>
      <c r="T12" s="1"/>
      <c r="U12" s="1"/>
      <c r="V12" s="1"/>
      <c r="W12" s="1"/>
      <c r="X12" s="1"/>
      <c r="Y12" s="1"/>
      <c r="Z12" s="1"/>
      <c r="AA12" s="1"/>
      <c r="AB12" s="1"/>
      <c r="AC12" s="1"/>
      <c r="AD12" s="1"/>
      <c r="AE12" s="1"/>
      <c r="AF12" s="1"/>
      <c r="AG12" s="1"/>
    </row>
    <row r="13" spans="1:33" ht="15.9" customHeight="1">
      <c r="A13" s="77"/>
      <c r="B13" s="77"/>
      <c r="C13" s="77"/>
      <c r="D13" s="77"/>
      <c r="E13" s="77"/>
      <c r="F13" s="77"/>
      <c r="G13" s="77"/>
      <c r="H13" s="77"/>
      <c r="I13" s="77"/>
    </row>
    <row r="14" spans="1:33" ht="15.9" customHeight="1">
      <c r="A14" s="77"/>
      <c r="B14" s="77"/>
      <c r="C14" s="77"/>
      <c r="D14" s="77"/>
      <c r="E14" s="77"/>
      <c r="F14" s="77"/>
      <c r="G14" s="77"/>
      <c r="H14" s="77"/>
      <c r="I14" s="77"/>
    </row>
    <row r="15" spans="1:33" ht="15.9" customHeight="1" thickBot="1">
      <c r="A15" s="78"/>
      <c r="B15" s="78"/>
      <c r="C15" s="78"/>
      <c r="D15" s="78"/>
      <c r="E15" s="78"/>
      <c r="F15" s="78"/>
      <c r="G15" s="78"/>
      <c r="H15" s="78"/>
      <c r="I15" s="78"/>
      <c r="J15" s="78"/>
      <c r="K15" s="78"/>
    </row>
    <row r="16" spans="1:33" ht="15" customHeight="1">
      <c r="A16" s="310" t="s">
        <v>163</v>
      </c>
      <c r="B16" s="334"/>
      <c r="C16" s="311"/>
      <c r="D16" s="310" t="s">
        <v>61</v>
      </c>
      <c r="E16" s="311"/>
      <c r="G16" s="1" t="s">
        <v>34</v>
      </c>
    </row>
    <row r="17" spans="1:33" ht="15" customHeight="1" thickBot="1">
      <c r="A17" s="312"/>
      <c r="B17" s="335"/>
      <c r="C17" s="313"/>
      <c r="D17" s="312"/>
      <c r="E17" s="313"/>
    </row>
    <row r="18" spans="1:33" ht="36" customHeight="1" thickBot="1">
      <c r="A18" s="364" t="s">
        <v>62</v>
      </c>
      <c r="B18" s="365"/>
      <c r="C18" s="366"/>
      <c r="D18" s="79" t="s">
        <v>164</v>
      </c>
      <c r="E18" s="79" t="s">
        <v>58</v>
      </c>
    </row>
    <row r="19" spans="1:33" ht="24" customHeight="1">
      <c r="A19" s="217" t="s">
        <v>28</v>
      </c>
      <c r="B19" s="349" t="s">
        <v>521</v>
      </c>
      <c r="C19" s="350"/>
      <c r="D19" s="205" t="s">
        <v>528</v>
      </c>
      <c r="E19" s="90">
        <f>IF(D19="if 11 &gt; DDi ≥ 8",1,IF(D19="if 8 &gt; DDi ≥ 5",2,IF(D19="if DDi &lt; 5",3,IF(D19="part not included",3,0))))</f>
        <v>3</v>
      </c>
    </row>
    <row r="20" spans="1:33" ht="24" customHeight="1">
      <c r="A20" s="216" t="s">
        <v>6</v>
      </c>
      <c r="B20" s="345" t="s">
        <v>522</v>
      </c>
      <c r="C20" s="346"/>
      <c r="D20" s="206" t="s">
        <v>528</v>
      </c>
      <c r="E20" s="207">
        <f t="shared" ref="E20:E23" si="0">IF(D20="if 11 &gt; DDi ≥ 8",1,IF(D20="if 8 &gt; DDi ≥ 5",2,IF(D20="if DDi &lt; 5",3,IF(D20="part not included",3,0))))</f>
        <v>3</v>
      </c>
    </row>
    <row r="21" spans="1:33" ht="24" customHeight="1">
      <c r="A21" s="216" t="s">
        <v>7</v>
      </c>
      <c r="B21" s="345" t="s">
        <v>523</v>
      </c>
      <c r="C21" s="346"/>
      <c r="D21" s="206" t="s">
        <v>528</v>
      </c>
      <c r="E21" s="207">
        <f t="shared" si="0"/>
        <v>3</v>
      </c>
    </row>
    <row r="22" spans="1:33" ht="24" customHeight="1">
      <c r="A22" s="216" t="s">
        <v>26</v>
      </c>
      <c r="B22" s="345" t="s">
        <v>524</v>
      </c>
      <c r="C22" s="346"/>
      <c r="D22" s="206" t="s">
        <v>528</v>
      </c>
      <c r="E22" s="207">
        <f t="shared" si="0"/>
        <v>3</v>
      </c>
    </row>
    <row r="23" spans="1:33" ht="24" customHeight="1" thickBot="1">
      <c r="A23" s="218" t="s">
        <v>36</v>
      </c>
      <c r="B23" s="345" t="s">
        <v>525</v>
      </c>
      <c r="C23" s="346"/>
      <c r="D23" s="206" t="s">
        <v>528</v>
      </c>
      <c r="E23" s="207">
        <f t="shared" si="0"/>
        <v>3</v>
      </c>
    </row>
    <row r="24" spans="1:33" ht="15" thickBot="1">
      <c r="A24" s="323" t="s">
        <v>63</v>
      </c>
      <c r="B24" s="324"/>
      <c r="C24" s="324"/>
      <c r="D24" s="356"/>
      <c r="E24" s="58">
        <f>SUM(E19:E23)</f>
        <v>15</v>
      </c>
      <c r="F24" s="61" t="s">
        <v>44</v>
      </c>
    </row>
    <row r="25" spans="1:33" ht="15" thickBot="1">
      <c r="A25" s="326"/>
      <c r="B25" s="327"/>
      <c r="C25" s="327"/>
      <c r="D25" s="357"/>
      <c r="E25" s="101">
        <f>E24*10/15</f>
        <v>10</v>
      </c>
      <c r="F25" s="61" t="s">
        <v>33</v>
      </c>
    </row>
    <row r="27" spans="1:33" customFormat="1" ht="15.75" customHeight="1">
      <c r="A27" s="317" t="s">
        <v>166</v>
      </c>
      <c r="B27" s="317"/>
      <c r="C27" s="317"/>
      <c r="D27" s="317"/>
      <c r="E27" s="317"/>
      <c r="F27" s="317"/>
      <c r="G27" s="317"/>
      <c r="H27" s="317"/>
      <c r="I27" s="1"/>
      <c r="J27" s="1"/>
      <c r="K27" s="1"/>
      <c r="L27" s="1"/>
      <c r="M27" s="1"/>
      <c r="N27" s="1"/>
      <c r="O27" s="1"/>
      <c r="P27" s="1"/>
      <c r="Q27" s="1"/>
      <c r="R27" s="1"/>
      <c r="S27" s="1"/>
      <c r="T27" s="1"/>
      <c r="U27" s="1"/>
      <c r="V27" s="1"/>
      <c r="W27" s="1"/>
      <c r="X27" s="1"/>
      <c r="Y27" s="1"/>
      <c r="Z27" s="1"/>
      <c r="AA27" s="1"/>
      <c r="AB27" s="1"/>
      <c r="AC27" s="1"/>
      <c r="AD27" s="1"/>
      <c r="AE27" s="1"/>
      <c r="AF27" s="1"/>
      <c r="AG27" s="1"/>
    </row>
    <row r="28" spans="1:33" customFormat="1" ht="9.9" customHeight="1" thickBo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customFormat="1" ht="15" customHeight="1">
      <c r="A29" s="52" t="s">
        <v>280</v>
      </c>
      <c r="B29" s="53"/>
      <c r="C29" s="54"/>
      <c r="D29" s="54"/>
      <c r="E29" s="54"/>
      <c r="F29" s="54"/>
      <c r="G29" s="54"/>
      <c r="H29" s="54"/>
      <c r="I29" s="55"/>
      <c r="J29" s="1"/>
      <c r="K29" s="1"/>
      <c r="L29" s="1"/>
      <c r="M29" s="1"/>
      <c r="N29" s="1"/>
      <c r="O29" s="1"/>
      <c r="P29" s="1"/>
      <c r="Q29" s="1"/>
      <c r="R29" s="1"/>
      <c r="S29" s="1"/>
      <c r="T29" s="1"/>
      <c r="U29" s="1"/>
      <c r="V29" s="1"/>
      <c r="W29" s="1"/>
      <c r="X29" s="1"/>
      <c r="Y29" s="1"/>
      <c r="Z29" s="1"/>
      <c r="AA29" s="1"/>
      <c r="AB29" s="1"/>
      <c r="AC29" s="1"/>
      <c r="AD29" s="1"/>
      <c r="AE29" s="1"/>
      <c r="AF29" s="1"/>
      <c r="AG29" s="1"/>
    </row>
    <row r="30" spans="1:33" customFormat="1" ht="12.9" customHeight="1">
      <c r="A30" s="358" t="s">
        <v>448</v>
      </c>
      <c r="B30" s="359"/>
      <c r="C30" s="359"/>
      <c r="D30" s="359"/>
      <c r="E30" s="359"/>
      <c r="F30" s="359"/>
      <c r="G30" s="359"/>
      <c r="H30" s="359"/>
      <c r="I30" s="360"/>
      <c r="J30" s="1"/>
      <c r="K30" s="1"/>
      <c r="L30" s="1"/>
      <c r="M30" s="1"/>
      <c r="N30" s="1"/>
      <c r="O30" s="1"/>
      <c r="P30" s="1"/>
      <c r="Q30" s="1"/>
      <c r="R30" s="1"/>
      <c r="S30" s="1"/>
      <c r="T30" s="1"/>
      <c r="U30" s="1"/>
      <c r="V30" s="1"/>
      <c r="W30" s="1"/>
      <c r="X30" s="1"/>
      <c r="Y30" s="1"/>
      <c r="Z30" s="1"/>
      <c r="AA30" s="1"/>
      <c r="AB30" s="1"/>
      <c r="AC30" s="1"/>
      <c r="AD30" s="1"/>
      <c r="AE30" s="1"/>
      <c r="AF30" s="1"/>
      <c r="AG30" s="1"/>
    </row>
    <row r="31" spans="1:33" customFormat="1" ht="12.9" customHeight="1">
      <c r="A31" s="358" t="s">
        <v>449</v>
      </c>
      <c r="B31" s="359"/>
      <c r="C31" s="359"/>
      <c r="D31" s="359"/>
      <c r="E31" s="359"/>
      <c r="F31" s="359"/>
      <c r="G31" s="359"/>
      <c r="H31" s="359"/>
      <c r="I31" s="360"/>
      <c r="J31" s="1"/>
      <c r="K31" s="1"/>
      <c r="L31" s="1"/>
      <c r="M31" s="1"/>
      <c r="N31" s="1"/>
      <c r="O31" s="1"/>
      <c r="P31" s="1"/>
      <c r="Q31" s="1"/>
      <c r="R31" s="1"/>
      <c r="S31" s="1"/>
      <c r="T31" s="1"/>
      <c r="U31" s="1"/>
      <c r="V31" s="1"/>
      <c r="W31" s="1"/>
      <c r="X31" s="1"/>
      <c r="Y31" s="1"/>
      <c r="Z31" s="1"/>
      <c r="AA31" s="1"/>
      <c r="AB31" s="1"/>
      <c r="AC31" s="1"/>
      <c r="AD31" s="1"/>
      <c r="AE31" s="1"/>
      <c r="AF31" s="1"/>
      <c r="AG31" s="1"/>
    </row>
    <row r="32" spans="1:33" customFormat="1" ht="12.9" customHeight="1">
      <c r="A32" s="358" t="s">
        <v>133</v>
      </c>
      <c r="B32" s="359"/>
      <c r="C32" s="359"/>
      <c r="D32" s="359"/>
      <c r="E32" s="359"/>
      <c r="F32" s="359"/>
      <c r="G32" s="359"/>
      <c r="H32" s="359"/>
      <c r="I32" s="360"/>
      <c r="J32" s="1"/>
      <c r="K32" s="1"/>
      <c r="L32" s="1"/>
      <c r="M32" s="1"/>
      <c r="N32" s="1"/>
      <c r="O32" s="1"/>
      <c r="P32" s="1"/>
      <c r="Q32" s="1"/>
      <c r="R32" s="1"/>
      <c r="S32" s="1"/>
      <c r="T32" s="1"/>
      <c r="U32" s="1"/>
      <c r="V32" s="1"/>
      <c r="W32" s="1"/>
      <c r="X32" s="1"/>
      <c r="Y32" s="1"/>
      <c r="Z32" s="1"/>
      <c r="AA32" s="1"/>
      <c r="AB32" s="1"/>
      <c r="AC32" s="1"/>
      <c r="AD32" s="1"/>
      <c r="AE32" s="1"/>
      <c r="AF32" s="1"/>
      <c r="AG32" s="1"/>
    </row>
    <row r="33" spans="1:33" customFormat="1" ht="12.9" customHeight="1" thickBot="1">
      <c r="A33" s="361" t="s">
        <v>221</v>
      </c>
      <c r="B33" s="362"/>
      <c r="C33" s="362"/>
      <c r="D33" s="362"/>
      <c r="E33" s="362"/>
      <c r="F33" s="362"/>
      <c r="G33" s="362"/>
      <c r="H33" s="362"/>
      <c r="I33" s="363"/>
      <c r="J33" s="1"/>
      <c r="K33" s="1"/>
      <c r="L33" s="1"/>
      <c r="M33" s="1"/>
      <c r="N33" s="1"/>
      <c r="O33" s="1"/>
      <c r="P33" s="1"/>
      <c r="Q33" s="1"/>
      <c r="R33" s="1"/>
      <c r="S33" s="1"/>
      <c r="T33" s="1"/>
      <c r="U33" s="1"/>
      <c r="V33" s="1"/>
      <c r="W33" s="1"/>
      <c r="X33" s="1"/>
      <c r="Y33" s="1"/>
      <c r="Z33" s="1"/>
      <c r="AA33" s="1"/>
      <c r="AB33" s="1"/>
      <c r="AC33" s="1"/>
      <c r="AD33" s="1"/>
      <c r="AE33" s="1"/>
      <c r="AF33" s="1"/>
      <c r="AG33" s="1"/>
    </row>
    <row r="34" spans="1:33" customFormat="1" ht="15.9" customHeight="1">
      <c r="A34" s="77"/>
      <c r="B34" s="77"/>
      <c r="C34" s="77"/>
      <c r="D34" s="77"/>
      <c r="E34" s="77"/>
      <c r="F34" s="77"/>
      <c r="G34" s="77"/>
      <c r="H34" s="77"/>
      <c r="I34" s="77"/>
      <c r="J34" s="1"/>
      <c r="K34" s="1"/>
      <c r="L34" s="1"/>
      <c r="M34" s="1"/>
      <c r="N34" s="1"/>
      <c r="O34" s="1"/>
      <c r="P34" s="1"/>
      <c r="Q34" s="1"/>
      <c r="R34" s="1"/>
      <c r="S34" s="1"/>
      <c r="T34" s="1"/>
      <c r="U34" s="1"/>
      <c r="V34" s="1"/>
      <c r="W34" s="1"/>
      <c r="X34" s="1"/>
      <c r="Y34" s="1"/>
      <c r="Z34" s="1"/>
      <c r="AA34" s="1"/>
      <c r="AB34" s="1"/>
      <c r="AC34" s="1"/>
      <c r="AD34" s="1"/>
      <c r="AE34" s="1"/>
      <c r="AF34" s="1"/>
      <c r="AG34" s="1"/>
    </row>
    <row r="35" spans="1:33" customFormat="1" ht="26.4" customHeight="1">
      <c r="A35" s="367" t="str">
        <f>IF(OR(D19="Select a choice",D20="Select a choice",D21="Select a choice",D22="Select a choice",D23="Select a choice"),"Please fully complete criterion 2.1 before criterion 2.2","")</f>
        <v/>
      </c>
      <c r="B35" s="367"/>
      <c r="C35" s="367"/>
      <c r="D35" s="367"/>
      <c r="E35" s="367"/>
      <c r="F35" s="367"/>
      <c r="G35" s="77"/>
      <c r="H35" s="77"/>
      <c r="I35" s="77"/>
      <c r="J35" s="1"/>
      <c r="K35" s="1"/>
      <c r="L35" s="1"/>
      <c r="M35" s="1"/>
      <c r="N35" s="1"/>
      <c r="O35" s="1"/>
      <c r="P35" s="1"/>
      <c r="Q35" s="1"/>
      <c r="R35" s="1"/>
      <c r="S35" s="1"/>
      <c r="T35" s="1"/>
      <c r="U35" s="1"/>
      <c r="V35" s="1"/>
      <c r="W35" s="1"/>
      <c r="X35" s="1"/>
      <c r="Y35" s="1"/>
      <c r="Z35" s="1"/>
      <c r="AA35" s="1"/>
      <c r="AB35" s="1"/>
      <c r="AC35" s="1"/>
      <c r="AD35" s="1"/>
      <c r="AE35" s="1"/>
      <c r="AF35" s="1"/>
      <c r="AG35" s="1"/>
    </row>
    <row r="36" spans="1:33" ht="31.2" customHeight="1" thickBot="1"/>
    <row r="37" spans="1:33" ht="15" customHeight="1">
      <c r="A37" s="310" t="s">
        <v>168</v>
      </c>
      <c r="B37" s="334"/>
      <c r="C37" s="311"/>
      <c r="D37" s="310" t="s">
        <v>61</v>
      </c>
      <c r="E37" s="311"/>
      <c r="G37" s="7"/>
      <c r="H37" s="7"/>
      <c r="I37" s="7"/>
      <c r="J37" s="7"/>
      <c r="K37" s="7"/>
    </row>
    <row r="38" spans="1:33" ht="30" customHeight="1" thickBot="1">
      <c r="A38" s="312"/>
      <c r="B38" s="335"/>
      <c r="C38" s="313"/>
      <c r="D38" s="312"/>
      <c r="E38" s="313"/>
      <c r="G38" s="7"/>
      <c r="H38" s="7"/>
      <c r="I38" s="7"/>
      <c r="J38" s="7"/>
      <c r="K38" s="7"/>
    </row>
    <row r="39" spans="1:33" ht="36" customHeight="1" thickBot="1">
      <c r="A39" s="364" t="s">
        <v>62</v>
      </c>
      <c r="B39" s="365"/>
      <c r="C39" s="366"/>
      <c r="D39" s="80" t="s">
        <v>167</v>
      </c>
      <c r="E39" s="80" t="s">
        <v>58</v>
      </c>
      <c r="G39" s="20"/>
      <c r="H39" s="20"/>
      <c r="I39" s="20"/>
      <c r="J39" s="20"/>
      <c r="K39" s="20"/>
    </row>
    <row r="40" spans="1:33" ht="24" customHeight="1">
      <c r="A40" s="217" t="s">
        <v>29</v>
      </c>
      <c r="B40" s="349" t="s">
        <v>521</v>
      </c>
      <c r="C40" s="350"/>
      <c r="D40" s="32" t="s">
        <v>498</v>
      </c>
      <c r="E40" s="90">
        <f t="shared" ref="E40" si="1">IF(D40="A : Not removable",0,IF(D40="B : Removable with proprietary tools",1,IF(D40="C : Removable with specific tools",2,IF(D40="D : Removable with no tool with tools supplied with the product or with basic tools",4,IF(D40="part not included",4,0)))))</f>
        <v>4</v>
      </c>
      <c r="G40" s="22"/>
      <c r="H40" s="22"/>
      <c r="I40" s="22"/>
      <c r="J40" s="22"/>
      <c r="K40" s="22"/>
    </row>
    <row r="41" spans="1:33" ht="24" customHeight="1">
      <c r="A41" s="216" t="s">
        <v>14</v>
      </c>
      <c r="B41" s="345" t="s">
        <v>522</v>
      </c>
      <c r="C41" s="346"/>
      <c r="D41" s="208" t="s">
        <v>497</v>
      </c>
      <c r="E41" s="204">
        <f t="shared" ref="E41" si="2">IF(D41="A : Not removable",0,IF(D41="B : Removable with proprietary tools",1,IF(D41="C : Removable with specific tools",2,IF(D41="D : Removable with no tool with tools supplied with the product or with basic tools",4,IF(D41="part not included",4,0)))))</f>
        <v>2</v>
      </c>
      <c r="G41" s="22"/>
      <c r="H41" s="22"/>
      <c r="I41" s="22"/>
      <c r="J41" s="22"/>
      <c r="K41" s="22"/>
    </row>
    <row r="42" spans="1:33" ht="24" customHeight="1">
      <c r="A42" s="216" t="s">
        <v>15</v>
      </c>
      <c r="B42" s="345" t="s">
        <v>523</v>
      </c>
      <c r="C42" s="346"/>
      <c r="D42" s="208" t="s">
        <v>498</v>
      </c>
      <c r="E42" s="204">
        <f t="shared" ref="E42" si="3">IF(D42="A : Not removable",0,IF(D42="B : Removable with proprietary tools",1,IF(D42="C : Removable with specific tools",2,IF(D42="D : Removable with no tool with tools supplied with the product or with basic tools",4,IF(D42="part not included",4,0)))))</f>
        <v>4</v>
      </c>
      <c r="G42" s="22"/>
      <c r="H42" s="22"/>
      <c r="I42" s="22"/>
      <c r="J42" s="22"/>
      <c r="K42" s="22"/>
    </row>
    <row r="43" spans="1:33" ht="24" customHeight="1">
      <c r="A43" s="216" t="s">
        <v>27</v>
      </c>
      <c r="B43" s="345" t="s">
        <v>524</v>
      </c>
      <c r="C43" s="346"/>
      <c r="D43" s="208" t="s">
        <v>498</v>
      </c>
      <c r="E43" s="204">
        <f t="shared" ref="E43" si="4">IF(D43="A : Not removable",0,IF(D43="B : Removable with proprietary tools",1,IF(D43="C : Removable with specific tools",2,IF(D43="D : Removable with no tool with tools supplied with the product or with basic tools",4,IF(D43="part not included",4,0)))))</f>
        <v>4</v>
      </c>
      <c r="G43" s="22"/>
      <c r="H43" s="22"/>
      <c r="I43" s="22"/>
      <c r="J43" s="22"/>
      <c r="K43" s="22"/>
    </row>
    <row r="44" spans="1:33" ht="24" customHeight="1" thickBot="1">
      <c r="A44" s="218" t="s">
        <v>37</v>
      </c>
      <c r="B44" s="345" t="s">
        <v>525</v>
      </c>
      <c r="C44" s="346"/>
      <c r="D44" s="208" t="s">
        <v>498</v>
      </c>
      <c r="E44" s="204">
        <f>IF(D44="A : Not removable",0,IF(D44="B : Removable with proprietary tools",1,IF(D44="C : Removable with specific tools",2,IF(D44="D : Removable with no tool with tools supplied with the product or with basic tools",4,IF(D44="part not included",4,0)))))</f>
        <v>4</v>
      </c>
    </row>
    <row r="45" spans="1:33" ht="15" thickBot="1">
      <c r="A45" s="323" t="s">
        <v>66</v>
      </c>
      <c r="B45" s="324"/>
      <c r="C45" s="324"/>
      <c r="D45" s="356"/>
      <c r="E45" s="58">
        <f>SUM(E40:E44)</f>
        <v>18</v>
      </c>
      <c r="F45" s="61" t="s">
        <v>42</v>
      </c>
      <c r="G45" s="23"/>
      <c r="H45" s="23"/>
      <c r="I45" s="23"/>
      <c r="J45" s="23"/>
      <c r="K45" s="23"/>
    </row>
    <row r="46" spans="1:33" ht="15" thickBot="1">
      <c r="A46" s="326"/>
      <c r="B46" s="327"/>
      <c r="C46" s="327"/>
      <c r="D46" s="357"/>
      <c r="E46" s="101">
        <f>E45*10/20</f>
        <v>9</v>
      </c>
      <c r="F46" s="61" t="s">
        <v>33</v>
      </c>
      <c r="G46" s="23"/>
      <c r="H46" s="23"/>
      <c r="I46" s="23"/>
      <c r="J46" s="23"/>
      <c r="K46" s="23"/>
    </row>
    <row r="47" spans="1:33">
      <c r="A47" s="81"/>
    </row>
    <row r="48" spans="1:33" customFormat="1" ht="15.75" customHeight="1">
      <c r="A48" s="317" t="s">
        <v>213</v>
      </c>
      <c r="B48" s="317"/>
      <c r="C48" s="317"/>
      <c r="D48" s="317"/>
      <c r="E48" s="317"/>
      <c r="F48" s="317"/>
      <c r="G48" s="317"/>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ustomFormat="1" ht="9.9" customHeight="1" thickBo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ustomFormat="1" ht="12.9" customHeight="1">
      <c r="A50" s="52" t="s">
        <v>280</v>
      </c>
      <c r="B50" s="53"/>
      <c r="C50" s="54"/>
      <c r="D50" s="54"/>
      <c r="E50" s="54"/>
      <c r="F50" s="54"/>
      <c r="G50" s="54"/>
      <c r="H50" s="54"/>
      <c r="I50" s="55"/>
      <c r="J50" s="1"/>
      <c r="K50" s="1"/>
      <c r="L50" s="1"/>
      <c r="M50" s="1"/>
      <c r="N50" s="1"/>
      <c r="O50" s="1"/>
      <c r="P50" s="1"/>
      <c r="Q50" s="1"/>
      <c r="R50" s="1"/>
      <c r="S50" s="1"/>
      <c r="T50" s="1"/>
      <c r="U50" s="1"/>
      <c r="V50" s="1"/>
      <c r="W50" s="1"/>
      <c r="X50" s="1"/>
      <c r="Y50" s="1"/>
      <c r="Z50" s="1"/>
      <c r="AA50" s="1"/>
      <c r="AB50" s="1"/>
      <c r="AC50" s="1"/>
      <c r="AD50" s="1"/>
      <c r="AE50" s="1"/>
      <c r="AF50" s="1"/>
      <c r="AG50" s="1"/>
    </row>
    <row r="51" spans="1:33" customFormat="1" ht="12.9" customHeight="1">
      <c r="A51" s="353" t="s">
        <v>450</v>
      </c>
      <c r="B51" s="354"/>
      <c r="C51" s="354"/>
      <c r="D51" s="354"/>
      <c r="E51" s="354"/>
      <c r="F51" s="354"/>
      <c r="G51" s="354"/>
      <c r="H51" s="354"/>
      <c r="I51" s="355"/>
      <c r="J51" s="1"/>
      <c r="K51" s="1"/>
      <c r="L51" s="1"/>
      <c r="M51" s="1"/>
      <c r="N51" s="1"/>
      <c r="O51" s="1"/>
      <c r="P51" s="1"/>
      <c r="Q51" s="1"/>
      <c r="R51" s="1"/>
      <c r="S51" s="1"/>
      <c r="T51" s="1"/>
      <c r="U51" s="1"/>
      <c r="V51" s="1"/>
      <c r="W51" s="1"/>
      <c r="X51" s="1"/>
      <c r="Y51" s="1"/>
      <c r="Z51" s="1"/>
      <c r="AA51" s="1"/>
      <c r="AB51" s="1"/>
      <c r="AC51" s="1"/>
      <c r="AD51" s="1"/>
      <c r="AE51" s="1"/>
      <c r="AF51" s="1"/>
      <c r="AG51" s="1"/>
    </row>
    <row r="52" spans="1:33" customFormat="1">
      <c r="A52" s="353" t="s">
        <v>451</v>
      </c>
      <c r="B52" s="354"/>
      <c r="C52" s="354"/>
      <c r="D52" s="354"/>
      <c r="E52" s="354"/>
      <c r="F52" s="354"/>
      <c r="G52" s="354"/>
      <c r="H52" s="354"/>
      <c r="I52" s="355"/>
      <c r="J52" s="1"/>
      <c r="K52" s="1"/>
      <c r="L52" s="1"/>
      <c r="M52" s="1"/>
      <c r="N52" s="1"/>
      <c r="O52" s="1"/>
      <c r="P52" s="1"/>
      <c r="Q52" s="1"/>
      <c r="R52" s="1"/>
      <c r="S52" s="1"/>
      <c r="T52" s="1"/>
      <c r="U52" s="1"/>
      <c r="V52" s="1"/>
      <c r="W52" s="1"/>
      <c r="X52" s="1"/>
      <c r="Y52" s="1"/>
      <c r="Z52" s="1"/>
      <c r="AA52" s="1"/>
      <c r="AB52" s="1"/>
      <c r="AC52" s="1"/>
      <c r="AD52" s="1"/>
      <c r="AE52" s="1"/>
      <c r="AF52" s="1"/>
      <c r="AG52" s="1"/>
    </row>
    <row r="53" spans="1:33" customFormat="1" ht="12.9" customHeight="1">
      <c r="A53" s="353" t="s">
        <v>452</v>
      </c>
      <c r="B53" s="354"/>
      <c r="C53" s="354"/>
      <c r="D53" s="354"/>
      <c r="E53" s="354"/>
      <c r="F53" s="354"/>
      <c r="G53" s="354"/>
      <c r="H53" s="354"/>
      <c r="I53" s="355"/>
      <c r="J53" s="1"/>
      <c r="K53" s="1"/>
      <c r="L53" s="1"/>
      <c r="M53" s="1"/>
      <c r="N53" s="1"/>
      <c r="O53" s="1"/>
      <c r="P53" s="1"/>
      <c r="Q53" s="1"/>
      <c r="R53" s="1"/>
      <c r="S53" s="1"/>
      <c r="T53" s="1"/>
      <c r="U53" s="1"/>
      <c r="V53" s="1"/>
      <c r="W53" s="1"/>
      <c r="X53" s="1"/>
      <c r="Y53" s="1"/>
      <c r="Z53" s="1"/>
      <c r="AA53" s="1"/>
      <c r="AB53" s="1"/>
      <c r="AC53" s="1"/>
      <c r="AD53" s="1"/>
      <c r="AE53" s="1"/>
      <c r="AF53" s="1"/>
      <c r="AG53" s="1"/>
    </row>
    <row r="54" spans="1:33" customFormat="1" ht="12.9" customHeight="1">
      <c r="A54" s="353" t="s">
        <v>453</v>
      </c>
      <c r="B54" s="354"/>
      <c r="C54" s="354"/>
      <c r="D54" s="354"/>
      <c r="E54" s="354"/>
      <c r="F54" s="354"/>
      <c r="G54" s="354"/>
      <c r="H54" s="354"/>
      <c r="I54" s="355"/>
      <c r="J54" s="1"/>
      <c r="K54" s="1"/>
      <c r="L54" s="1"/>
      <c r="M54" s="1"/>
      <c r="N54" s="1"/>
      <c r="O54" s="1"/>
      <c r="P54" s="1"/>
      <c r="Q54" s="1"/>
      <c r="R54" s="1"/>
      <c r="S54" s="1"/>
      <c r="T54" s="1"/>
      <c r="U54" s="1"/>
      <c r="V54" s="1"/>
      <c r="W54" s="1"/>
      <c r="X54" s="1"/>
      <c r="Y54" s="1"/>
      <c r="Z54" s="1"/>
      <c r="AA54" s="1"/>
      <c r="AB54" s="1"/>
      <c r="AC54" s="1"/>
      <c r="AD54" s="1"/>
      <c r="AE54" s="1"/>
      <c r="AF54" s="1"/>
      <c r="AG54" s="1"/>
    </row>
    <row r="55" spans="1:33" customFormat="1" ht="12.9" customHeight="1">
      <c r="A55" s="353" t="s">
        <v>454</v>
      </c>
      <c r="B55" s="354"/>
      <c r="C55" s="354"/>
      <c r="D55" s="354"/>
      <c r="E55" s="354"/>
      <c r="F55" s="354"/>
      <c r="G55" s="354"/>
      <c r="H55" s="354"/>
      <c r="I55" s="355"/>
      <c r="J55" s="1"/>
      <c r="K55" s="1"/>
      <c r="L55" s="1"/>
      <c r="M55" s="1"/>
      <c r="N55" s="1"/>
      <c r="O55" s="1"/>
      <c r="P55" s="1"/>
      <c r="Q55" s="1"/>
      <c r="R55" s="1"/>
      <c r="S55" s="1"/>
      <c r="T55" s="1"/>
      <c r="U55" s="1"/>
      <c r="V55" s="1"/>
      <c r="W55" s="1"/>
      <c r="X55" s="1"/>
      <c r="Y55" s="1"/>
      <c r="Z55" s="1"/>
      <c r="AA55" s="1"/>
      <c r="AB55" s="1"/>
      <c r="AC55" s="1"/>
      <c r="AD55" s="1"/>
      <c r="AE55" s="1"/>
      <c r="AF55" s="1"/>
      <c r="AG55" s="1"/>
    </row>
    <row r="56" spans="1:33" customFormat="1" ht="15.9" customHeight="1">
      <c r="A56" s="353" t="s">
        <v>455</v>
      </c>
      <c r="B56" s="354"/>
      <c r="C56" s="354"/>
      <c r="D56" s="354"/>
      <c r="E56" s="354"/>
      <c r="F56" s="354"/>
      <c r="G56" s="354"/>
      <c r="H56" s="354"/>
      <c r="I56" s="355"/>
      <c r="J56" s="1"/>
      <c r="K56" s="1"/>
      <c r="L56" s="1"/>
      <c r="M56" s="1"/>
      <c r="N56" s="1"/>
      <c r="O56" s="1"/>
      <c r="P56" s="1"/>
      <c r="Q56" s="1"/>
      <c r="R56" s="1"/>
      <c r="S56" s="1"/>
      <c r="T56" s="1"/>
      <c r="U56" s="1"/>
      <c r="V56" s="1"/>
      <c r="W56" s="1"/>
      <c r="X56" s="1"/>
      <c r="Y56" s="1"/>
      <c r="Z56" s="1"/>
      <c r="AA56" s="1"/>
      <c r="AB56" s="1"/>
      <c r="AC56" s="1"/>
      <c r="AD56" s="1"/>
      <c r="AE56" s="1"/>
      <c r="AF56" s="1"/>
      <c r="AG56" s="1"/>
    </row>
    <row r="57" spans="1:33" customFormat="1" ht="15.9" customHeight="1" thickBot="1">
      <c r="A57" s="74" t="s">
        <v>222</v>
      </c>
      <c r="B57" s="75"/>
      <c r="C57" s="75"/>
      <c r="D57" s="75"/>
      <c r="E57" s="75"/>
      <c r="F57" s="75"/>
      <c r="G57" s="75"/>
      <c r="H57" s="75"/>
      <c r="I57" s="76"/>
      <c r="J57" s="1"/>
      <c r="K57" s="1"/>
      <c r="L57" s="1"/>
      <c r="M57" s="1"/>
      <c r="N57" s="1"/>
      <c r="O57" s="1"/>
      <c r="P57" s="1"/>
      <c r="Q57" s="1"/>
      <c r="R57" s="1"/>
      <c r="S57" s="1"/>
      <c r="T57" s="1"/>
      <c r="U57" s="1"/>
      <c r="V57" s="1"/>
      <c r="W57" s="1"/>
      <c r="X57" s="1"/>
      <c r="Y57" s="1"/>
      <c r="Z57" s="1"/>
      <c r="AA57" s="1"/>
      <c r="AB57" s="1"/>
      <c r="AC57" s="1"/>
      <c r="AD57" s="1"/>
      <c r="AE57" s="1"/>
      <c r="AF57" s="1"/>
      <c r="AG57" s="1"/>
    </row>
    <row r="58" spans="1:33" customFormat="1" ht="15.9" customHeight="1">
      <c r="A58" s="77"/>
      <c r="B58" s="77"/>
      <c r="C58" s="77"/>
      <c r="D58" s="77"/>
      <c r="E58" s="77"/>
      <c r="F58" s="77"/>
      <c r="G58" s="77"/>
      <c r="H58" s="77"/>
      <c r="I58" s="77"/>
      <c r="J58" s="1"/>
      <c r="K58" s="1"/>
      <c r="L58" s="1"/>
      <c r="M58" s="1"/>
      <c r="N58" s="1"/>
      <c r="O58" s="1"/>
      <c r="P58" s="1"/>
      <c r="Q58" s="1"/>
      <c r="R58" s="1"/>
      <c r="S58" s="1"/>
      <c r="T58" s="1"/>
      <c r="U58" s="1"/>
      <c r="V58" s="1"/>
      <c r="W58" s="1"/>
      <c r="X58" s="1"/>
      <c r="Y58" s="1"/>
      <c r="Z58" s="1"/>
      <c r="AA58" s="1"/>
      <c r="AB58" s="1"/>
      <c r="AC58" s="1"/>
      <c r="AD58" s="1"/>
      <c r="AE58" s="1"/>
      <c r="AF58" s="1"/>
      <c r="AG58" s="1"/>
    </row>
    <row r="59" spans="1:33" customFormat="1" ht="15.9" customHeight="1">
      <c r="A59" s="77"/>
      <c r="B59" s="77"/>
      <c r="C59" s="77"/>
      <c r="D59" s="77"/>
      <c r="E59" s="77"/>
      <c r="F59" s="77"/>
      <c r="G59" s="77"/>
      <c r="H59" s="77"/>
      <c r="I59" s="77"/>
      <c r="J59" s="1"/>
      <c r="K59" s="1"/>
      <c r="L59" s="1"/>
      <c r="M59" s="1"/>
      <c r="N59" s="1"/>
      <c r="O59" s="1"/>
      <c r="P59" s="1"/>
      <c r="Q59" s="1"/>
      <c r="R59" s="1"/>
      <c r="S59" s="1"/>
      <c r="T59" s="1"/>
      <c r="U59" s="1"/>
      <c r="V59" s="1"/>
      <c r="W59" s="1"/>
      <c r="X59" s="1"/>
      <c r="Y59" s="1"/>
      <c r="Z59" s="1"/>
      <c r="AA59" s="1"/>
      <c r="AB59" s="1"/>
      <c r="AC59" s="1"/>
      <c r="AD59" s="1"/>
      <c r="AE59" s="1"/>
      <c r="AF59" s="1"/>
      <c r="AG59" s="1"/>
    </row>
    <row r="60" spans="1:33" customFormat="1" ht="15.9" customHeight="1" thickBot="1">
      <c r="A60" s="77"/>
      <c r="B60" s="77"/>
      <c r="C60" s="77"/>
      <c r="D60" s="77"/>
      <c r="E60" s="77"/>
      <c r="F60" s="77"/>
      <c r="G60" s="77"/>
      <c r="H60" s="77"/>
      <c r="I60" s="77"/>
      <c r="J60" s="1"/>
      <c r="K60" s="1"/>
      <c r="L60" s="1"/>
      <c r="M60" s="1"/>
      <c r="N60" s="1"/>
      <c r="O60" s="1"/>
      <c r="P60" s="1"/>
      <c r="Q60" s="1"/>
      <c r="R60" s="1"/>
      <c r="S60" s="1"/>
      <c r="T60" s="1"/>
      <c r="U60" s="1"/>
      <c r="V60" s="1"/>
      <c r="W60" s="1"/>
      <c r="X60" s="1"/>
      <c r="Y60" s="1"/>
      <c r="Z60" s="1"/>
      <c r="AA60" s="1"/>
      <c r="AB60" s="1"/>
      <c r="AC60" s="1"/>
      <c r="AD60" s="1"/>
      <c r="AE60" s="1"/>
      <c r="AF60" s="1"/>
      <c r="AG60" s="1"/>
    </row>
    <row r="61" spans="1:33" ht="15" customHeight="1">
      <c r="A61" s="310" t="s">
        <v>169</v>
      </c>
      <c r="B61" s="334"/>
      <c r="C61" s="311"/>
      <c r="D61" s="388" t="s">
        <v>61</v>
      </c>
      <c r="E61" s="389"/>
      <c r="F61" s="14"/>
    </row>
    <row r="62" spans="1:33" ht="15" customHeight="1" thickBot="1">
      <c r="A62" s="312"/>
      <c r="B62" s="335"/>
      <c r="C62" s="313"/>
      <c r="D62" s="390"/>
      <c r="E62" s="391"/>
      <c r="F62" s="14"/>
    </row>
    <row r="63" spans="1:33" ht="15" customHeight="1">
      <c r="A63" s="378" t="s">
        <v>67</v>
      </c>
      <c r="B63" s="379"/>
      <c r="C63" s="380"/>
      <c r="D63" s="351" t="s">
        <v>170</v>
      </c>
      <c r="E63" s="351" t="s">
        <v>58</v>
      </c>
      <c r="J63" s="2"/>
      <c r="K63" s="2"/>
      <c r="L63" s="2"/>
      <c r="M63" s="2"/>
      <c r="N63" s="2"/>
      <c r="O63" s="2"/>
      <c r="P63" s="2"/>
      <c r="Q63" s="2"/>
      <c r="R63" s="2"/>
    </row>
    <row r="64" spans="1:33" ht="15" customHeight="1" thickBot="1">
      <c r="A64" s="381"/>
      <c r="B64" s="382"/>
      <c r="C64" s="383"/>
      <c r="D64" s="352"/>
      <c r="E64" s="352"/>
    </row>
    <row r="65" spans="1:6" ht="24" customHeight="1">
      <c r="A65" s="221" t="s">
        <v>32</v>
      </c>
      <c r="B65" s="347" t="s">
        <v>530</v>
      </c>
      <c r="C65" s="348"/>
      <c r="D65" s="32" t="s">
        <v>500</v>
      </c>
      <c r="E65" s="90">
        <f>IF(D65="A : Neither removable nor reusable",0,IF(D65="B : Removable but not reusable",1,IF(D65="C : Removable and reusable",2,IF(D65="part not included",2,0))))</f>
        <v>1</v>
      </c>
    </row>
    <row r="66" spans="1:6" ht="24" customHeight="1">
      <c r="A66" s="220" t="s">
        <v>17</v>
      </c>
      <c r="B66" s="345" t="s">
        <v>531</v>
      </c>
      <c r="C66" s="346"/>
      <c r="D66" s="206" t="s">
        <v>499</v>
      </c>
      <c r="E66" s="207">
        <f t="shared" ref="E66" si="5">IF(D66="A : Neither removable nor reusable",0,IF(D66="B : Removable but not reusable",1,IF(D66="C : Removable and reusable",2,IF(D66="part not included",2,0))))</f>
        <v>0</v>
      </c>
    </row>
    <row r="67" spans="1:6" ht="24" customHeight="1">
      <c r="A67" s="220" t="s">
        <v>18</v>
      </c>
      <c r="B67" s="345" t="s">
        <v>532</v>
      </c>
      <c r="C67" s="346"/>
      <c r="D67" s="206" t="s">
        <v>501</v>
      </c>
      <c r="E67" s="207">
        <f t="shared" ref="E67" si="6">IF(D67="A : Neither removable nor reusable",0,IF(D67="B : Removable but not reusable",1,IF(D67="C : Removable and reusable",2,IF(D67="part not included",2,0))))</f>
        <v>2</v>
      </c>
    </row>
    <row r="68" spans="1:6" ht="24" customHeight="1">
      <c r="A68" s="220" t="s">
        <v>19</v>
      </c>
      <c r="B68" s="345" t="s">
        <v>533</v>
      </c>
      <c r="C68" s="346"/>
      <c r="D68" s="206" t="s">
        <v>500</v>
      </c>
      <c r="E68" s="207">
        <f t="shared" ref="E68" si="7">IF(D68="A : Neither removable nor reusable",0,IF(D68="B : Removable but not reusable",1,IF(D68="C : Removable and reusable",2,IF(D68="part not included",2,0))))</f>
        <v>1</v>
      </c>
    </row>
    <row r="69" spans="1:6" ht="24" customHeight="1">
      <c r="A69" s="220" t="s">
        <v>20</v>
      </c>
      <c r="B69" s="345" t="s">
        <v>534</v>
      </c>
      <c r="C69" s="346"/>
      <c r="D69" s="206" t="s">
        <v>500</v>
      </c>
      <c r="E69" s="207">
        <f t="shared" ref="E69" si="8">IF(D69="A : Neither removable nor reusable",0,IF(D69="B : Removable but not reusable",1,IF(D69="C : Removable and reusable",2,IF(D69="part not included",2,0))))</f>
        <v>1</v>
      </c>
    </row>
    <row r="70" spans="1:6" ht="24" customHeight="1">
      <c r="A70" s="220" t="s">
        <v>40</v>
      </c>
      <c r="B70" s="345" t="s">
        <v>535</v>
      </c>
      <c r="C70" s="346"/>
      <c r="D70" s="206" t="s">
        <v>500</v>
      </c>
      <c r="E70" s="207">
        <f t="shared" ref="E70" si="9">IF(D70="A : Neither removable nor reusable",0,IF(D70="B : Removable but not reusable",1,IF(D70="C : Removable and reusable",2,IF(D70="part not included",2,0))))</f>
        <v>1</v>
      </c>
    </row>
    <row r="71" spans="1:6" ht="24" customHeight="1">
      <c r="A71" s="220" t="s">
        <v>43</v>
      </c>
      <c r="B71" s="345" t="s">
        <v>536</v>
      </c>
      <c r="C71" s="346"/>
      <c r="D71" s="206" t="s">
        <v>501</v>
      </c>
      <c r="E71" s="207">
        <f t="shared" ref="E71" si="10">IF(D71="A : Neither removable nor reusable",0,IF(D71="B : Removable but not reusable",1,IF(D71="C : Removable and reusable",2,IF(D71="part not included",2,0))))</f>
        <v>2</v>
      </c>
    </row>
    <row r="72" spans="1:6" ht="24" customHeight="1">
      <c r="A72" s="220" t="s">
        <v>21</v>
      </c>
      <c r="B72" s="345" t="s">
        <v>537</v>
      </c>
      <c r="C72" s="346"/>
      <c r="D72" s="206" t="s">
        <v>501</v>
      </c>
      <c r="E72" s="207">
        <f t="shared" ref="E72:E73" si="11">IF(D72="A : Neither removable nor reusable",0,IF(D72="B : Removable but not reusable",1,IF(D72="C : Removable and reusable",2,IF(D72="part not included",2,0))))</f>
        <v>2</v>
      </c>
    </row>
    <row r="73" spans="1:6" ht="24" customHeight="1">
      <c r="A73" s="237" t="s">
        <v>22</v>
      </c>
      <c r="B73" s="384" t="s">
        <v>538</v>
      </c>
      <c r="C73" s="385"/>
      <c r="D73" s="206" t="s">
        <v>501</v>
      </c>
      <c r="E73" s="207">
        <f t="shared" si="11"/>
        <v>2</v>
      </c>
    </row>
    <row r="74" spans="1:6" ht="24" customHeight="1">
      <c r="A74" s="238" t="s">
        <v>41</v>
      </c>
      <c r="B74" s="386" t="s">
        <v>521</v>
      </c>
      <c r="C74" s="387"/>
      <c r="D74" s="219" t="s">
        <v>501</v>
      </c>
      <c r="E74" s="209">
        <f t="shared" ref="E74" si="12">IF(D74="A : Neither removable nor reusable",0,IF(D74="B : Removable but not reusable",1,IF(D74="C : Removable and reusable",2,IF(D74="part not included",2,0))))</f>
        <v>2</v>
      </c>
    </row>
    <row r="75" spans="1:6" ht="24" customHeight="1">
      <c r="A75" s="216" t="s">
        <v>45</v>
      </c>
      <c r="B75" s="345" t="s">
        <v>522</v>
      </c>
      <c r="C75" s="346"/>
      <c r="D75" s="206" t="s">
        <v>501</v>
      </c>
      <c r="E75" s="207">
        <f t="shared" ref="E75" si="13">IF(D75="A : Neither removable nor reusable",0,IF(D75="B : Removable but not reusable",1,IF(D75="C : Removable and reusable",2,IF(D75="part not included",2,0))))</f>
        <v>2</v>
      </c>
    </row>
    <row r="76" spans="1:6" ht="24" customHeight="1">
      <c r="A76" s="216" t="s">
        <v>46</v>
      </c>
      <c r="B76" s="345" t="s">
        <v>523</v>
      </c>
      <c r="C76" s="346"/>
      <c r="D76" s="206" t="s">
        <v>501</v>
      </c>
      <c r="E76" s="207">
        <f t="shared" ref="E76" si="14">IF(D76="A : Neither removable nor reusable",0,IF(D76="B : Removable but not reusable",1,IF(D76="C : Removable and reusable",2,IF(D76="part not included",2,0))))</f>
        <v>2</v>
      </c>
    </row>
    <row r="77" spans="1:6" ht="24" customHeight="1">
      <c r="A77" s="216" t="s">
        <v>47</v>
      </c>
      <c r="B77" s="345" t="s">
        <v>524</v>
      </c>
      <c r="C77" s="346"/>
      <c r="D77" s="206" t="s">
        <v>501</v>
      </c>
      <c r="E77" s="207">
        <f t="shared" ref="E77" si="15">IF(D77="A : Neither removable nor reusable",0,IF(D77="B : Removable but not reusable",1,IF(D77="C : Removable and reusable",2,IF(D77="part not included",2,0))))</f>
        <v>2</v>
      </c>
    </row>
    <row r="78" spans="1:6" ht="24" customHeight="1" thickBot="1">
      <c r="A78" s="216" t="s">
        <v>48</v>
      </c>
      <c r="B78" s="345" t="s">
        <v>525</v>
      </c>
      <c r="C78" s="346"/>
      <c r="D78" s="206" t="s">
        <v>504</v>
      </c>
      <c r="E78" s="207">
        <f t="shared" ref="E78" si="16">IF(D78="A : Neither removable nor reusable",0,IF(D78="B : Removable but not reusable",1,IF(D78="C : Removable and reusable",2,IF(D78="part not included",2,0))))</f>
        <v>2</v>
      </c>
    </row>
    <row r="79" spans="1:6" ht="15" thickBot="1">
      <c r="A79" s="323" t="s">
        <v>68</v>
      </c>
      <c r="B79" s="324"/>
      <c r="C79" s="324"/>
      <c r="D79" s="376"/>
      <c r="E79" s="85">
        <f>SUM(E65:E78)</f>
        <v>22</v>
      </c>
      <c r="F79" s="61" t="s">
        <v>49</v>
      </c>
    </row>
    <row r="80" spans="1:6" ht="15" thickBot="1">
      <c r="A80" s="326"/>
      <c r="B80" s="327"/>
      <c r="C80" s="327"/>
      <c r="D80" s="377"/>
      <c r="E80" s="101">
        <f>E79*10/28</f>
        <v>7.8571428571428568</v>
      </c>
      <c r="F80" s="61" t="s">
        <v>33</v>
      </c>
    </row>
    <row r="81" spans="1:8">
      <c r="A81" s="82"/>
      <c r="B81" s="83"/>
      <c r="C81" s="83"/>
      <c r="D81" s="83"/>
      <c r="E81" s="83"/>
      <c r="F81" s="83"/>
      <c r="G81" s="14"/>
      <c r="H81" s="14"/>
    </row>
    <row r="82" spans="1:8">
      <c r="A82" s="84"/>
      <c r="B82" s="84"/>
      <c r="C82" s="84"/>
      <c r="D82" s="84"/>
      <c r="E82" s="84"/>
      <c r="F82" s="84"/>
      <c r="G82" s="84"/>
      <c r="H82" s="84"/>
    </row>
    <row r="84" spans="1:8">
      <c r="C84" s="1" t="s">
        <v>31</v>
      </c>
    </row>
  </sheetData>
  <sheetProtection sheet="1" selectLockedCells="1"/>
  <mergeCells count="62">
    <mergeCell ref="A79:C80"/>
    <mergeCell ref="A52:I52"/>
    <mergeCell ref="A53:I53"/>
    <mergeCell ref="D79:D80"/>
    <mergeCell ref="A54:I54"/>
    <mergeCell ref="A63:C64"/>
    <mergeCell ref="A61:C62"/>
    <mergeCell ref="A55:I55"/>
    <mergeCell ref="B73:C73"/>
    <mergeCell ref="B74:C74"/>
    <mergeCell ref="B75:C75"/>
    <mergeCell ref="B76:C76"/>
    <mergeCell ref="B77:C77"/>
    <mergeCell ref="B78:C78"/>
    <mergeCell ref="D61:E62"/>
    <mergeCell ref="J1:M2"/>
    <mergeCell ref="A1:I2"/>
    <mergeCell ref="A16:C17"/>
    <mergeCell ref="A37:C38"/>
    <mergeCell ref="D16:E17"/>
    <mergeCell ref="A4:G4"/>
    <mergeCell ref="A27:H27"/>
    <mergeCell ref="A18:C18"/>
    <mergeCell ref="A6:I6"/>
    <mergeCell ref="A7:I7"/>
    <mergeCell ref="D24:D25"/>
    <mergeCell ref="D37:E38"/>
    <mergeCell ref="A8:I9"/>
    <mergeCell ref="A10:I11"/>
    <mergeCell ref="B19:C19"/>
    <mergeCell ref="A30:I30"/>
    <mergeCell ref="A24:C25"/>
    <mergeCell ref="B43:C43"/>
    <mergeCell ref="A48:G48"/>
    <mergeCell ref="D63:D64"/>
    <mergeCell ref="E63:E64"/>
    <mergeCell ref="A51:I51"/>
    <mergeCell ref="D45:D46"/>
    <mergeCell ref="A45:C46"/>
    <mergeCell ref="A56:I56"/>
    <mergeCell ref="A31:I31"/>
    <mergeCell ref="A32:I32"/>
    <mergeCell ref="A33:I33"/>
    <mergeCell ref="B42:C42"/>
    <mergeCell ref="A39:C39"/>
    <mergeCell ref="A35:F35"/>
    <mergeCell ref="J8:M11"/>
    <mergeCell ref="B72:C72"/>
    <mergeCell ref="B65:C65"/>
    <mergeCell ref="B66:C66"/>
    <mergeCell ref="B67:C67"/>
    <mergeCell ref="B68:C68"/>
    <mergeCell ref="B69:C69"/>
    <mergeCell ref="B20:C20"/>
    <mergeCell ref="B21:C21"/>
    <mergeCell ref="B70:C70"/>
    <mergeCell ref="B71:C71"/>
    <mergeCell ref="B44:C44"/>
    <mergeCell ref="B22:C22"/>
    <mergeCell ref="B23:C23"/>
    <mergeCell ref="B40:C40"/>
    <mergeCell ref="B41:C41"/>
  </mergeCells>
  <phoneticPr fontId="53" type="noConversion"/>
  <conditionalFormatting sqref="D19:D23">
    <cfRule type="containsText" dxfId="53" priority="11" operator="containsText" text="not">
      <formula>NOT(ISERROR(SEARCH("not",D19)))</formula>
    </cfRule>
    <cfRule type="containsText" dxfId="52" priority="12" operator="containsText" text="missing">
      <formula>NOT(ISERROR(SEARCH("missing",D19)))</formula>
    </cfRule>
    <cfRule type="containsText" dxfId="51" priority="44" operator="containsText" text="DD">
      <formula>NOT(ISERROR(SEARCH("DD",D19)))</formula>
    </cfRule>
  </conditionalFormatting>
  <conditionalFormatting sqref="D40:D44">
    <cfRule type="containsText" dxfId="50" priority="10" operator="containsText" text="not">
      <formula>NOT(ISERROR(SEARCH("not",D40)))</formula>
    </cfRule>
    <cfRule type="containsText" dxfId="49" priority="41" operator="containsText" text="removable">
      <formula>NOT(ISERROR(SEARCH("removable",D40)))</formula>
    </cfRule>
    <cfRule type="containsText" dxfId="48" priority="42" operator="containsText" text="sélectionner">
      <formula>NOT(ISERROR(SEARCH("sélectionner",D40)))</formula>
    </cfRule>
  </conditionalFormatting>
  <conditionalFormatting sqref="D65:D78">
    <cfRule type="containsText" dxfId="47" priority="9" operator="containsText" text="not">
      <formula>NOT(ISERROR(SEARCH("not",D65)))</formula>
    </cfRule>
    <cfRule type="containsText" dxfId="46" priority="21" operator="containsText" text="removable">
      <formula>NOT(ISERROR(SEARCH("removable",D65)))</formula>
    </cfRule>
    <cfRule type="containsText" dxfId="45" priority="22" operator="containsText" text="select">
      <formula>NOT(ISERROR(SEARCH("select",D65)))</formula>
    </cfRule>
  </conditionalFormatting>
  <conditionalFormatting sqref="D19:D23">
    <cfRule type="containsText" dxfId="44" priority="43" operator="containsText" text="select">
      <formula>NOT(ISERROR(SEARCH("select",D19)))</formula>
    </cfRule>
  </conditionalFormatting>
  <conditionalFormatting sqref="A35">
    <cfRule type="containsText" dxfId="43" priority="2" operator="containsText" text=" ">
      <formula>NOT(ISERROR(SEARCH(" ",A35)))</formula>
    </cfRule>
  </conditionalFormatting>
  <dataValidations count="5">
    <dataValidation type="list" allowBlank="1" showInputMessage="1" showErrorMessage="1" sqref="D44" xr:uid="{00000000-0002-0000-0400-000000000000}">
      <formula1>IF($D$23="part not included",part_not_included,IF($D$23="not removable",C2.2nrem,C2.2))</formula1>
    </dataValidation>
    <dataValidation type="list" allowBlank="1" showInputMessage="1" showErrorMessage="1" sqref="D40" xr:uid="{00000000-0002-0000-0400-000001000000}">
      <formula1>IF($D$19="part not included",part_not_included,IF($D$19="not removable",C2.2nrem,C2.2))</formula1>
    </dataValidation>
    <dataValidation type="list" allowBlank="1" showInputMessage="1" showErrorMessage="1" sqref="D41" xr:uid="{00000000-0002-0000-0400-000002000000}">
      <formula1>IF($D$20="part not included",part_not_included,IF($D$20="not removable",C2.2nrem,C2.2))</formula1>
    </dataValidation>
    <dataValidation type="list" allowBlank="1" showInputMessage="1" showErrorMessage="1" sqref="D42" xr:uid="{00000000-0002-0000-0400-000003000000}">
      <formula1>IF($D$21="part not included",part_not_included,IF($D$21="not removable",C2.2nrem,C2.2))</formula1>
    </dataValidation>
    <dataValidation type="list" allowBlank="1" showInputMessage="1" showErrorMessage="1" sqref="D43" xr:uid="{00000000-0002-0000-0400-000004000000}">
      <formula1>IF($D$22="part not included",part_not_included,IF($D$22="not removable",C2.2nrem,C2.2))</formula1>
    </dataValidation>
  </dataValidations>
  <pageMargins left="0.7" right="0.7" top="0.75" bottom="0.75" header="0.3" footer="0.3"/>
  <pageSetup paperSize="9" scale="51"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5996B0E0-7FF4-446E-84C8-B2ADFFCC3208}">
            <xm:f>NOT(ISERROR(SEARCH("please",A35)))</xm:f>
            <xm:f>"please"</xm:f>
            <x14:dxf>
              <font>
                <color rgb="FFFF0000"/>
              </font>
              <fill>
                <patternFill>
                  <bgColor rgb="FFFFFF00"/>
                </patternFill>
              </fill>
            </x14:dxf>
          </x14:cfRule>
          <xm:sqref>A35</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00000000-0002-0000-0400-000005000000}">
          <x14:formula1>
            <xm:f>data!$C$12:$C$16</xm:f>
          </x14:formula1>
          <xm:sqref>D65:D78</xm:sqref>
        </x14:dataValidation>
        <x14:dataValidation type="list" allowBlank="1" showInputMessage="1" showErrorMessage="1" errorTitle="Avertissement" error="Vous n'êtes pas autorisés à modifier cette cellule." xr:uid="{00000000-0002-0000-0400-000006000000}">
          <x14:formula1>
            <xm:f>data!$A$13:$A$19</xm:f>
          </x14:formula1>
          <xm:sqref>D19:D23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pageSetUpPr fitToPage="1"/>
  </sheetPr>
  <dimension ref="A1:AR88"/>
  <sheetViews>
    <sheetView zoomScale="80" zoomScaleNormal="80" workbookViewId="0">
      <selection activeCell="A20" sqref="A20:F20"/>
    </sheetView>
  </sheetViews>
  <sheetFormatPr defaultColWidth="11.44140625" defaultRowHeight="14.4"/>
  <cols>
    <col min="1" max="1" width="6.33203125" style="1" customWidth="1"/>
    <col min="2" max="2" width="11.44140625" style="1"/>
    <col min="3" max="3" width="28.33203125" style="1" customWidth="1"/>
    <col min="4" max="4" width="18.6640625" style="1" customWidth="1"/>
    <col min="5" max="5" width="9.33203125" style="1" bestFit="1" customWidth="1"/>
    <col min="6" max="6" width="18.6640625" style="1" customWidth="1"/>
    <col min="7" max="7" width="9.33203125" style="1" bestFit="1" customWidth="1"/>
    <col min="8" max="8" width="18.6640625" style="1" customWidth="1"/>
    <col min="9" max="9" width="9.33203125" style="1" bestFit="1" customWidth="1"/>
    <col min="10" max="10" width="18.6640625" style="1" customWidth="1"/>
    <col min="11" max="11" width="9.33203125" style="1" bestFit="1" customWidth="1"/>
    <col min="12" max="43" width="8.6640625" style="1" customWidth="1"/>
    <col min="44" max="44" width="15.6640625" style="1" customWidth="1"/>
    <col min="45" max="16384" width="11.44140625" style="1"/>
  </cols>
  <sheetData>
    <row r="1" spans="1:33" ht="15" customHeight="1">
      <c r="A1" s="397" t="s">
        <v>76</v>
      </c>
      <c r="B1" s="398"/>
      <c r="C1" s="398"/>
      <c r="D1" s="398"/>
      <c r="E1" s="398"/>
      <c r="F1" s="398"/>
      <c r="G1" s="398"/>
      <c r="H1" s="398"/>
      <c r="I1" s="399"/>
      <c r="J1" s="284" t="s">
        <v>546</v>
      </c>
      <c r="K1" s="285"/>
      <c r="L1" s="285"/>
      <c r="M1" s="286"/>
    </row>
    <row r="2" spans="1:33" ht="15.75" customHeight="1" thickBot="1">
      <c r="A2" s="400"/>
      <c r="B2" s="401"/>
      <c r="C2" s="401"/>
      <c r="D2" s="401"/>
      <c r="E2" s="401"/>
      <c r="F2" s="401"/>
      <c r="G2" s="401"/>
      <c r="H2" s="401"/>
      <c r="I2" s="402"/>
      <c r="J2" s="287"/>
      <c r="K2" s="288"/>
      <c r="L2" s="288"/>
      <c r="M2" s="289"/>
    </row>
    <row r="4" spans="1:33" customFormat="1" ht="15.75" customHeight="1">
      <c r="A4" s="317" t="s">
        <v>214</v>
      </c>
      <c r="B4" s="317"/>
      <c r="C4" s="317"/>
      <c r="D4" s="317"/>
      <c r="E4" s="317"/>
      <c r="F4" s="317"/>
      <c r="G4" s="317"/>
      <c r="H4" s="317"/>
      <c r="I4" s="317"/>
      <c r="J4" s="317"/>
      <c r="K4" s="1"/>
      <c r="L4" s="1"/>
      <c r="M4" s="1"/>
      <c r="N4" s="1"/>
      <c r="O4" s="1"/>
      <c r="P4" s="1"/>
      <c r="Q4" s="1"/>
      <c r="R4" s="1"/>
      <c r="S4" s="1"/>
      <c r="T4" s="1"/>
      <c r="U4" s="1"/>
      <c r="V4" s="1"/>
      <c r="W4" s="1"/>
      <c r="X4" s="1"/>
      <c r="Y4" s="1"/>
      <c r="Z4" s="1"/>
      <c r="AA4" s="1"/>
      <c r="AB4" s="1"/>
      <c r="AC4" s="1"/>
      <c r="AD4" s="1"/>
      <c r="AE4" s="1"/>
      <c r="AF4" s="1"/>
      <c r="AG4" s="1"/>
    </row>
    <row r="5" spans="1:33" customFormat="1" ht="15.75" customHeight="1" thickBot="1">
      <c r="A5" s="193"/>
      <c r="B5" s="193"/>
      <c r="C5" s="193"/>
      <c r="D5" s="193"/>
      <c r="E5" s="193"/>
      <c r="F5" s="193"/>
      <c r="G5" s="193"/>
      <c r="H5" s="193"/>
      <c r="I5" s="193"/>
      <c r="J5" s="193"/>
      <c r="K5" s="1"/>
      <c r="L5" s="1"/>
      <c r="M5" s="1"/>
      <c r="N5" s="1"/>
      <c r="O5" s="1"/>
      <c r="P5" s="1"/>
      <c r="Q5" s="1"/>
      <c r="R5" s="1"/>
      <c r="S5" s="1"/>
      <c r="T5" s="1"/>
      <c r="U5" s="1"/>
      <c r="V5" s="1"/>
      <c r="W5" s="1"/>
      <c r="X5" s="1"/>
      <c r="Y5" s="1"/>
      <c r="Z5" s="1"/>
      <c r="AA5" s="1"/>
      <c r="AB5" s="1"/>
      <c r="AC5" s="1"/>
      <c r="AD5" s="1"/>
      <c r="AE5" s="1"/>
      <c r="AF5" s="1"/>
      <c r="AG5" s="1"/>
    </row>
    <row r="6" spans="1:33" customFormat="1" ht="15" customHeight="1">
      <c r="A6" s="372" t="s">
        <v>280</v>
      </c>
      <c r="B6" s="340"/>
      <c r="C6" s="340"/>
      <c r="D6" s="340"/>
      <c r="E6" s="340"/>
      <c r="F6" s="340"/>
      <c r="G6" s="340"/>
      <c r="H6" s="340"/>
      <c r="I6" s="341"/>
      <c r="J6" s="1"/>
      <c r="K6" s="1"/>
      <c r="L6" s="1"/>
      <c r="M6" s="1"/>
      <c r="N6" s="1"/>
      <c r="O6" s="1"/>
      <c r="P6" s="1"/>
      <c r="Q6" s="1"/>
      <c r="R6" s="1"/>
      <c r="S6" s="1"/>
      <c r="T6" s="1"/>
      <c r="U6" s="1"/>
      <c r="V6" s="1"/>
      <c r="W6" s="1"/>
      <c r="X6" s="1"/>
      <c r="Y6" s="1"/>
      <c r="Z6" s="1"/>
      <c r="AA6" s="1"/>
      <c r="AB6" s="1"/>
      <c r="AC6" s="1"/>
      <c r="AD6" s="1"/>
      <c r="AE6" s="1"/>
      <c r="AF6" s="1"/>
      <c r="AG6" s="1"/>
    </row>
    <row r="7" spans="1:33" customFormat="1" ht="15" customHeight="1">
      <c r="A7" s="314" t="s">
        <v>476</v>
      </c>
      <c r="B7" s="315"/>
      <c r="C7" s="315"/>
      <c r="D7" s="315"/>
      <c r="E7" s="315"/>
      <c r="F7" s="315"/>
      <c r="G7" s="315"/>
      <c r="H7" s="315"/>
      <c r="I7" s="316"/>
      <c r="J7" s="1"/>
      <c r="K7" s="1"/>
      <c r="L7" s="1"/>
      <c r="M7" s="1"/>
      <c r="N7" s="1"/>
      <c r="O7" s="1"/>
      <c r="P7" s="1"/>
      <c r="Q7" s="1"/>
      <c r="R7" s="1"/>
      <c r="S7" s="1"/>
      <c r="T7" s="1"/>
      <c r="U7" s="1"/>
      <c r="V7" s="1"/>
      <c r="W7" s="1"/>
      <c r="X7" s="1"/>
      <c r="Y7" s="1"/>
      <c r="Z7" s="1"/>
      <c r="AA7" s="1"/>
      <c r="AB7" s="1"/>
      <c r="AC7" s="1"/>
      <c r="AD7" s="1"/>
      <c r="AE7" s="1"/>
      <c r="AF7" s="1"/>
      <c r="AG7" s="1"/>
    </row>
    <row r="8" spans="1:33" customFormat="1" ht="15" customHeight="1">
      <c r="A8" s="373" t="s">
        <v>475</v>
      </c>
      <c r="B8" s="374"/>
      <c r="C8" s="374"/>
      <c r="D8" s="374"/>
      <c r="E8" s="374"/>
      <c r="F8" s="374"/>
      <c r="G8" s="374"/>
      <c r="H8" s="374"/>
      <c r="I8" s="375"/>
      <c r="J8" s="1"/>
      <c r="K8" s="1"/>
      <c r="L8" s="1"/>
      <c r="M8" s="1"/>
      <c r="N8" s="1"/>
      <c r="O8" s="1"/>
      <c r="P8" s="1"/>
      <c r="Q8" s="1"/>
      <c r="R8" s="1"/>
      <c r="S8" s="1"/>
      <c r="T8" s="1"/>
      <c r="U8" s="1"/>
      <c r="V8" s="1"/>
      <c r="W8" s="1"/>
      <c r="X8" s="1"/>
      <c r="Y8" s="1"/>
      <c r="Z8" s="1"/>
      <c r="AA8" s="1"/>
      <c r="AB8" s="1"/>
      <c r="AC8" s="1"/>
      <c r="AD8" s="1"/>
      <c r="AE8" s="1"/>
      <c r="AF8" s="1"/>
      <c r="AG8" s="1"/>
    </row>
    <row r="9" spans="1:33" customFormat="1" ht="15" customHeight="1">
      <c r="A9" s="373"/>
      <c r="B9" s="374"/>
      <c r="C9" s="374"/>
      <c r="D9" s="374"/>
      <c r="E9" s="374"/>
      <c r="F9" s="374"/>
      <c r="G9" s="374"/>
      <c r="H9" s="374"/>
      <c r="I9" s="375"/>
      <c r="J9" s="1"/>
      <c r="K9" s="1"/>
      <c r="L9" s="1"/>
      <c r="M9" s="1"/>
      <c r="N9" s="1"/>
      <c r="O9" s="1"/>
      <c r="P9" s="1"/>
      <c r="Q9" s="1"/>
      <c r="R9" s="1"/>
      <c r="S9" s="1"/>
      <c r="T9" s="1"/>
      <c r="U9" s="1"/>
      <c r="V9" s="1"/>
      <c r="W9" s="1"/>
      <c r="X9" s="1"/>
      <c r="Y9" s="1"/>
      <c r="Z9" s="1"/>
      <c r="AA9" s="1"/>
      <c r="AB9" s="1"/>
      <c r="AC9" s="1"/>
      <c r="AD9" s="1"/>
      <c r="AE9" s="1"/>
      <c r="AF9" s="1"/>
      <c r="AG9" s="1"/>
    </row>
    <row r="10" spans="1:33" customFormat="1" ht="15" customHeight="1">
      <c r="A10" s="373"/>
      <c r="B10" s="374"/>
      <c r="C10" s="374"/>
      <c r="D10" s="374"/>
      <c r="E10" s="374"/>
      <c r="F10" s="374"/>
      <c r="G10" s="374"/>
      <c r="H10" s="374"/>
      <c r="I10" s="375"/>
      <c r="J10" s="1"/>
      <c r="K10" s="1"/>
      <c r="L10" s="1"/>
      <c r="M10" s="1"/>
      <c r="N10" s="1"/>
      <c r="O10" s="1"/>
      <c r="P10" s="1"/>
      <c r="Q10" s="1"/>
      <c r="R10" s="1"/>
      <c r="S10" s="1"/>
      <c r="T10" s="1"/>
      <c r="U10" s="1"/>
      <c r="V10" s="1"/>
      <c r="W10" s="1"/>
      <c r="X10" s="1"/>
      <c r="Y10" s="1"/>
      <c r="Z10" s="1"/>
      <c r="AA10" s="1"/>
      <c r="AB10" s="1"/>
      <c r="AC10" s="1"/>
      <c r="AD10" s="1"/>
      <c r="AE10" s="1"/>
      <c r="AF10" s="1"/>
      <c r="AG10" s="1"/>
    </row>
    <row r="11" spans="1:33" customFormat="1" ht="15" customHeight="1">
      <c r="A11" s="373"/>
      <c r="B11" s="374"/>
      <c r="C11" s="374"/>
      <c r="D11" s="374"/>
      <c r="E11" s="374"/>
      <c r="F11" s="374"/>
      <c r="G11" s="374"/>
      <c r="H11" s="374"/>
      <c r="I11" s="375"/>
      <c r="J11" s="1"/>
      <c r="K11" s="1"/>
      <c r="L11" s="1"/>
      <c r="M11" s="1"/>
      <c r="N11" s="1"/>
      <c r="O11" s="1"/>
      <c r="P11" s="1"/>
      <c r="Q11" s="1"/>
      <c r="R11" s="1"/>
      <c r="S11" s="1"/>
      <c r="T11" s="1"/>
      <c r="U11" s="1"/>
      <c r="V11" s="1"/>
      <c r="W11" s="1"/>
      <c r="X11" s="1"/>
      <c r="Y11" s="1"/>
      <c r="Z11" s="1"/>
      <c r="AA11" s="1"/>
      <c r="AB11" s="1"/>
      <c r="AC11" s="1"/>
      <c r="AD11" s="1"/>
      <c r="AE11" s="1"/>
      <c r="AF11" s="1"/>
      <c r="AG11" s="1"/>
    </row>
    <row r="12" spans="1:33" customFormat="1" ht="15" customHeight="1">
      <c r="A12" s="373"/>
      <c r="B12" s="374"/>
      <c r="C12" s="374"/>
      <c r="D12" s="374"/>
      <c r="E12" s="374"/>
      <c r="F12" s="374"/>
      <c r="G12" s="374"/>
      <c r="H12" s="374"/>
      <c r="I12" s="375"/>
      <c r="J12" s="1"/>
      <c r="K12" s="1"/>
      <c r="L12" s="1"/>
      <c r="M12" s="1"/>
      <c r="N12" s="1"/>
      <c r="O12" s="1"/>
      <c r="P12" s="1"/>
      <c r="Q12" s="1"/>
      <c r="R12" s="1"/>
      <c r="S12" s="1"/>
      <c r="T12" s="1"/>
      <c r="U12" s="1"/>
      <c r="V12" s="1"/>
      <c r="W12" s="1"/>
      <c r="X12" s="1"/>
      <c r="Y12" s="1"/>
      <c r="Z12" s="1"/>
      <c r="AA12" s="1"/>
      <c r="AB12" s="1"/>
      <c r="AC12" s="1"/>
      <c r="AD12" s="1"/>
      <c r="AE12" s="1"/>
      <c r="AF12" s="1"/>
      <c r="AG12" s="1"/>
    </row>
    <row r="13" spans="1:33" customFormat="1" ht="15" customHeight="1">
      <c r="A13" s="373"/>
      <c r="B13" s="374"/>
      <c r="C13" s="374"/>
      <c r="D13" s="374"/>
      <c r="E13" s="374"/>
      <c r="F13" s="374"/>
      <c r="G13" s="374"/>
      <c r="H13" s="374"/>
      <c r="I13" s="375"/>
      <c r="J13" s="1"/>
      <c r="K13" s="1"/>
      <c r="L13" s="1"/>
      <c r="M13" s="1"/>
      <c r="N13" s="1"/>
      <c r="O13" s="1"/>
      <c r="P13" s="1"/>
      <c r="Q13" s="1"/>
      <c r="R13" s="1"/>
      <c r="S13" s="1"/>
      <c r="T13" s="1"/>
      <c r="U13" s="1"/>
      <c r="V13" s="1"/>
      <c r="W13" s="1"/>
      <c r="X13" s="1"/>
      <c r="Y13" s="1"/>
      <c r="Z13" s="1"/>
      <c r="AA13" s="1"/>
      <c r="AB13" s="1"/>
      <c r="AC13" s="1"/>
      <c r="AD13" s="1"/>
      <c r="AE13" s="1"/>
      <c r="AF13" s="1"/>
      <c r="AG13" s="1"/>
    </row>
    <row r="14" spans="1:33" customFormat="1" ht="15" customHeight="1">
      <c r="A14" s="314" t="s">
        <v>276</v>
      </c>
      <c r="B14" s="315"/>
      <c r="C14" s="315"/>
      <c r="D14" s="315"/>
      <c r="E14" s="315"/>
      <c r="F14" s="315"/>
      <c r="G14" s="315"/>
      <c r="H14" s="315"/>
      <c r="I14" s="316"/>
      <c r="J14" s="1"/>
      <c r="K14" s="1"/>
      <c r="L14" s="1"/>
      <c r="M14" s="1"/>
      <c r="N14" s="1"/>
      <c r="O14" s="1"/>
      <c r="P14" s="1"/>
      <c r="Q14" s="1"/>
      <c r="R14" s="1"/>
      <c r="S14" s="1"/>
      <c r="T14" s="1"/>
      <c r="U14" s="1"/>
      <c r="V14" s="1"/>
      <c r="W14" s="1"/>
      <c r="X14" s="1"/>
      <c r="Y14" s="1"/>
      <c r="Z14" s="1"/>
      <c r="AA14" s="1"/>
      <c r="AB14" s="1"/>
      <c r="AC14" s="1"/>
      <c r="AD14" s="1"/>
      <c r="AE14" s="1"/>
      <c r="AF14" s="1"/>
      <c r="AG14" s="1"/>
    </row>
    <row r="15" spans="1:33" customFormat="1" ht="15" customHeight="1">
      <c r="A15" s="314" t="s">
        <v>277</v>
      </c>
      <c r="B15" s="315"/>
      <c r="C15" s="315"/>
      <c r="D15" s="315"/>
      <c r="E15" s="315"/>
      <c r="F15" s="315"/>
      <c r="G15" s="315"/>
      <c r="H15" s="315"/>
      <c r="I15" s="316"/>
      <c r="J15" s="1"/>
      <c r="K15" s="1"/>
      <c r="L15" s="1"/>
      <c r="M15" s="1"/>
      <c r="N15" s="1"/>
      <c r="O15" s="1"/>
      <c r="P15" s="1"/>
      <c r="Q15" s="1"/>
      <c r="R15" s="1"/>
      <c r="S15" s="1"/>
      <c r="T15" s="1"/>
      <c r="U15" s="1"/>
      <c r="V15" s="1"/>
      <c r="W15" s="1"/>
      <c r="X15" s="1"/>
      <c r="Y15" s="1"/>
      <c r="Z15" s="1"/>
      <c r="AA15" s="1"/>
      <c r="AB15" s="1"/>
      <c r="AC15" s="1"/>
      <c r="AD15" s="1"/>
      <c r="AE15" s="1"/>
      <c r="AF15" s="1"/>
      <c r="AG15" s="1"/>
    </row>
    <row r="16" spans="1:33" customFormat="1" ht="15" customHeight="1">
      <c r="A16" s="314" t="s">
        <v>279</v>
      </c>
      <c r="B16" s="315"/>
      <c r="C16" s="315"/>
      <c r="D16" s="315"/>
      <c r="E16" s="315"/>
      <c r="F16" s="315"/>
      <c r="G16" s="315"/>
      <c r="H16" s="315"/>
      <c r="I16" s="316"/>
      <c r="J16" s="1"/>
      <c r="K16" s="1"/>
      <c r="L16" s="1"/>
      <c r="M16" s="1"/>
      <c r="N16" s="1"/>
      <c r="O16" s="1"/>
      <c r="P16" s="1"/>
      <c r="Q16" s="1"/>
      <c r="R16" s="1"/>
      <c r="S16" s="1"/>
      <c r="T16" s="1"/>
      <c r="U16" s="1"/>
      <c r="V16" s="1"/>
      <c r="W16" s="1"/>
      <c r="X16" s="1"/>
      <c r="Y16" s="1"/>
      <c r="Z16" s="1"/>
      <c r="AA16" s="1"/>
      <c r="AB16" s="1"/>
      <c r="AC16" s="1"/>
      <c r="AD16" s="1"/>
      <c r="AE16" s="1"/>
      <c r="AF16" s="1"/>
      <c r="AG16" s="1"/>
    </row>
    <row r="17" spans="1:44" customFormat="1" ht="15" customHeight="1" thickBot="1">
      <c r="A17" s="336" t="s">
        <v>278</v>
      </c>
      <c r="B17" s="337"/>
      <c r="C17" s="337"/>
      <c r="D17" s="337"/>
      <c r="E17" s="337"/>
      <c r="F17" s="337"/>
      <c r="G17" s="337"/>
      <c r="H17" s="337"/>
      <c r="I17" s="338"/>
      <c r="J17" s="1"/>
      <c r="K17" s="1"/>
      <c r="L17" s="1"/>
      <c r="M17" s="1"/>
      <c r="N17" s="1"/>
      <c r="O17" s="1"/>
      <c r="P17" s="1"/>
      <c r="Q17" s="1"/>
      <c r="R17" s="1"/>
      <c r="S17" s="1"/>
      <c r="T17" s="1"/>
      <c r="U17" s="1"/>
      <c r="V17" s="1"/>
      <c r="W17" s="1"/>
      <c r="X17" s="1"/>
      <c r="Y17" s="1"/>
      <c r="Z17" s="1"/>
      <c r="AA17" s="1"/>
      <c r="AB17" s="1"/>
      <c r="AC17" s="1"/>
      <c r="AD17" s="1"/>
      <c r="AE17" s="1"/>
      <c r="AF17" s="1"/>
      <c r="AG17" s="1"/>
    </row>
    <row r="20" spans="1:44" ht="22.2" customHeight="1">
      <c r="A20" s="367" t="str">
        <f>IF(OR($L$25="Select a choice",$L$26="Select a choice",$L$27="Select a choice",$L$28="Select a choice",$L$29="Select a choice"),"Please fully complete criterion 2.1 before criterion 3.1","")</f>
        <v/>
      </c>
      <c r="B20" s="367"/>
      <c r="C20" s="367"/>
      <c r="D20" s="367"/>
      <c r="E20" s="367"/>
      <c r="F20" s="367"/>
      <c r="L20" s="3"/>
      <c r="M20" s="3"/>
      <c r="N20" s="3"/>
      <c r="O20" s="3"/>
      <c r="P20" s="3"/>
      <c r="Q20" s="3"/>
      <c r="R20" s="3"/>
      <c r="S20" s="3"/>
      <c r="T20" s="3"/>
      <c r="U20" s="4"/>
      <c r="V20" s="4"/>
    </row>
    <row r="21" spans="1:44" ht="41.4" customHeight="1" thickBot="1">
      <c r="A21" s="3"/>
      <c r="B21" s="3"/>
      <c r="C21" s="3"/>
      <c r="L21" s="3"/>
      <c r="M21" s="3"/>
      <c r="N21" s="3"/>
      <c r="O21" s="3"/>
      <c r="P21" s="3"/>
      <c r="Q21" s="3"/>
      <c r="R21" s="3"/>
      <c r="S21" s="3"/>
      <c r="T21" s="3"/>
      <c r="U21" s="4"/>
      <c r="V21" s="4"/>
    </row>
    <row r="22" spans="1:44" ht="15" customHeight="1">
      <c r="A22" s="310" t="s">
        <v>215</v>
      </c>
      <c r="B22" s="334"/>
      <c r="C22" s="311"/>
      <c r="D22" s="310" t="s">
        <v>54</v>
      </c>
      <c r="E22" s="311"/>
      <c r="F22" s="310" t="s">
        <v>80</v>
      </c>
      <c r="G22" s="311"/>
      <c r="H22" s="310" t="s">
        <v>200</v>
      </c>
      <c r="I22" s="311"/>
      <c r="J22" s="310" t="s">
        <v>201</v>
      </c>
      <c r="K22" s="311"/>
      <c r="L22" s="396"/>
      <c r="T22" s="7"/>
      <c r="U22" s="7"/>
      <c r="V22" s="7"/>
      <c r="W22" s="7"/>
      <c r="X22" s="7"/>
      <c r="Y22" s="7"/>
      <c r="Z22" s="7"/>
      <c r="AA22" s="7"/>
      <c r="AB22" s="7"/>
      <c r="AC22" s="7"/>
      <c r="AD22" s="7"/>
      <c r="AE22" s="7"/>
      <c r="AF22" s="7"/>
      <c r="AG22" s="7"/>
      <c r="AH22" s="7"/>
      <c r="AI22" s="7"/>
      <c r="AJ22" s="20"/>
      <c r="AK22" s="20"/>
      <c r="AL22" s="20"/>
      <c r="AM22" s="20"/>
      <c r="AN22" s="20"/>
      <c r="AO22" s="20"/>
      <c r="AP22" s="20"/>
      <c r="AQ22" s="20"/>
      <c r="AR22" s="7"/>
    </row>
    <row r="23" spans="1:44" ht="30.75" customHeight="1" thickBot="1">
      <c r="A23" s="312"/>
      <c r="B23" s="335"/>
      <c r="C23" s="313"/>
      <c r="D23" s="312" t="s">
        <v>143</v>
      </c>
      <c r="E23" s="313"/>
      <c r="F23" s="312" t="s">
        <v>199</v>
      </c>
      <c r="G23" s="313"/>
      <c r="H23" s="312" t="s">
        <v>144</v>
      </c>
      <c r="I23" s="313"/>
      <c r="J23" s="312" t="s">
        <v>56</v>
      </c>
      <c r="K23" s="313"/>
      <c r="L23" s="396"/>
      <c r="O23" s="25"/>
      <c r="T23" s="7"/>
      <c r="U23" s="7"/>
      <c r="V23" s="7"/>
      <c r="W23" s="7"/>
      <c r="X23" s="7"/>
      <c r="Y23" s="7"/>
      <c r="Z23" s="7"/>
      <c r="AA23" s="7"/>
      <c r="AB23" s="7"/>
      <c r="AC23" s="7"/>
      <c r="AD23" s="7"/>
      <c r="AE23" s="7"/>
      <c r="AF23" s="7"/>
      <c r="AG23" s="7"/>
      <c r="AH23" s="7"/>
      <c r="AI23" s="7"/>
      <c r="AJ23" s="7"/>
      <c r="AK23" s="7"/>
      <c r="AL23" s="7"/>
      <c r="AM23" s="7"/>
      <c r="AN23" s="7"/>
      <c r="AO23" s="7"/>
      <c r="AP23" s="7"/>
      <c r="AQ23" s="7"/>
      <c r="AR23" s="7"/>
    </row>
    <row r="24" spans="1:44" ht="36" customHeight="1" thickBot="1">
      <c r="A24" s="364" t="s">
        <v>62</v>
      </c>
      <c r="B24" s="365"/>
      <c r="C24" s="366"/>
      <c r="D24" s="65" t="s">
        <v>77</v>
      </c>
      <c r="E24" s="56" t="s">
        <v>58</v>
      </c>
      <c r="F24" s="56" t="s">
        <v>77</v>
      </c>
      <c r="G24" s="56" t="s">
        <v>58</v>
      </c>
      <c r="H24" s="56" t="s">
        <v>77</v>
      </c>
      <c r="I24" s="56" t="s">
        <v>58</v>
      </c>
      <c r="J24" s="56" t="s">
        <v>77</v>
      </c>
      <c r="K24" s="56" t="s">
        <v>58</v>
      </c>
      <c r="L24" s="64"/>
      <c r="M24" s="64"/>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7"/>
    </row>
    <row r="25" spans="1:44" ht="24" customHeight="1">
      <c r="A25" s="221" t="s">
        <v>171</v>
      </c>
      <c r="B25" s="349" t="s">
        <v>521</v>
      </c>
      <c r="C25" s="350"/>
      <c r="D25" s="205" t="s">
        <v>542</v>
      </c>
      <c r="E25" s="213">
        <f>IF(D25="if 6 years ≤ X &lt; 8 years",6,IF(D25="if 8 years ≤ X &lt; 10 years",8,IF(D25="if X ≥ 10 years",10,IF(D25="part not included",10,0))))</f>
        <v>10</v>
      </c>
      <c r="F25" s="205" t="s">
        <v>542</v>
      </c>
      <c r="G25" s="213">
        <f t="shared" ref="G25:G29" si="0">IF(F25="if 6 years ≤ X &lt; 8 years",6,IF(F25="if 8 years ≤ X &lt; 10 years",8,IF(F25="if X ≥ 10 years",10,IF(F25="part not included",10,0))))</f>
        <v>10</v>
      </c>
      <c r="H25" s="205" t="s">
        <v>542</v>
      </c>
      <c r="I25" s="213">
        <f t="shared" ref="I25:I29" si="1">IF(H25="if 6 years ≤ X &lt; 8 years",6,IF(H25="if 8 years ≤ X &lt; 10 years",8,IF(H25="if X ≥ 10 years",10,IF(H25="part not included",10,0))))</f>
        <v>10</v>
      </c>
      <c r="J25" s="205" t="s">
        <v>542</v>
      </c>
      <c r="K25" s="213">
        <f t="shared" ref="K25:K29" si="2">IF(J25="if 6 years ≤ X &lt; 8 years",6,IF(J25="if 8 years ≤ X &lt; 10 years",8,IF(J25="if X ≥ 10 years",10,IF(J25="part not included",10,0))))</f>
        <v>10</v>
      </c>
      <c r="L25" s="27" t="str">
        <f>'C2_DISASSEMBLY'!D19</f>
        <v>if DDi &lt; 5</v>
      </c>
      <c r="M25" s="64"/>
      <c r="T25" s="21"/>
      <c r="U25" s="21"/>
      <c r="V25" s="22"/>
      <c r="W25" s="22"/>
      <c r="X25" s="22"/>
      <c r="Y25" s="22"/>
      <c r="Z25" s="22"/>
      <c r="AA25" s="22"/>
      <c r="AB25" s="21"/>
      <c r="AC25" s="21"/>
      <c r="AD25" s="22"/>
      <c r="AE25" s="22"/>
      <c r="AF25" s="22"/>
      <c r="AG25" s="22"/>
      <c r="AH25" s="22"/>
      <c r="AI25" s="22"/>
      <c r="AJ25" s="21"/>
      <c r="AK25" s="21"/>
      <c r="AL25" s="22"/>
      <c r="AM25" s="22"/>
      <c r="AN25" s="22"/>
      <c r="AO25" s="22"/>
      <c r="AP25" s="22"/>
      <c r="AQ25" s="22"/>
      <c r="AR25" s="7"/>
    </row>
    <row r="26" spans="1:44" ht="24" customHeight="1">
      <c r="A26" s="220" t="s">
        <v>172</v>
      </c>
      <c r="B26" s="345" t="s">
        <v>522</v>
      </c>
      <c r="C26" s="346"/>
      <c r="D26" s="208" t="s">
        <v>542</v>
      </c>
      <c r="E26" s="204">
        <f t="shared" ref="E26:E29" si="3">IF(D26="if 6 years ≤ X &lt; 8 years",6,IF(D26="if 8 years ≤ X &lt; 10 years",8,IF(D26="if X ≥ 10 years",10,IF(D26="part not included",10,0))))</f>
        <v>10</v>
      </c>
      <c r="F26" s="208" t="s">
        <v>542</v>
      </c>
      <c r="G26" s="204">
        <f t="shared" si="0"/>
        <v>10</v>
      </c>
      <c r="H26" s="208" t="s">
        <v>542</v>
      </c>
      <c r="I26" s="204">
        <f t="shared" si="1"/>
        <v>10</v>
      </c>
      <c r="J26" s="208" t="s">
        <v>542</v>
      </c>
      <c r="K26" s="204">
        <f t="shared" si="2"/>
        <v>10</v>
      </c>
      <c r="L26" s="27" t="str">
        <f>'C2_DISASSEMBLY'!D20</f>
        <v>if DDi &lt; 5</v>
      </c>
      <c r="M26" s="64"/>
      <c r="T26" s="21"/>
      <c r="U26" s="21"/>
      <c r="V26" s="22"/>
      <c r="W26" s="22"/>
      <c r="X26" s="22"/>
      <c r="Y26" s="22"/>
      <c r="Z26" s="22"/>
      <c r="AA26" s="22"/>
      <c r="AB26" s="21"/>
      <c r="AC26" s="21"/>
      <c r="AD26" s="22"/>
      <c r="AE26" s="22"/>
      <c r="AF26" s="22"/>
      <c r="AG26" s="22"/>
      <c r="AH26" s="22"/>
      <c r="AI26" s="22"/>
      <c r="AJ26" s="21"/>
      <c r="AK26" s="21"/>
      <c r="AL26" s="22"/>
      <c r="AM26" s="22"/>
      <c r="AN26" s="22"/>
      <c r="AO26" s="22"/>
      <c r="AP26" s="22"/>
      <c r="AQ26" s="22"/>
      <c r="AR26" s="7"/>
    </row>
    <row r="27" spans="1:44" ht="24" customHeight="1">
      <c r="A27" s="220" t="s">
        <v>173</v>
      </c>
      <c r="B27" s="345" t="s">
        <v>523</v>
      </c>
      <c r="C27" s="346"/>
      <c r="D27" s="208" t="s">
        <v>542</v>
      </c>
      <c r="E27" s="204">
        <f t="shared" si="3"/>
        <v>10</v>
      </c>
      <c r="F27" s="208" t="s">
        <v>542</v>
      </c>
      <c r="G27" s="204">
        <f t="shared" si="0"/>
        <v>10</v>
      </c>
      <c r="H27" s="208" t="s">
        <v>542</v>
      </c>
      <c r="I27" s="204">
        <f t="shared" si="1"/>
        <v>10</v>
      </c>
      <c r="J27" s="208" t="s">
        <v>542</v>
      </c>
      <c r="K27" s="204">
        <f t="shared" si="2"/>
        <v>10</v>
      </c>
      <c r="L27" s="27" t="str">
        <f>'C2_DISASSEMBLY'!D21</f>
        <v>if DDi &lt; 5</v>
      </c>
      <c r="M27" s="64"/>
      <c r="T27" s="21"/>
      <c r="U27" s="21"/>
      <c r="V27" s="22"/>
      <c r="W27" s="22"/>
      <c r="X27" s="22"/>
      <c r="Y27" s="22"/>
      <c r="Z27" s="22"/>
      <c r="AA27" s="22"/>
      <c r="AB27" s="21"/>
      <c r="AC27" s="21"/>
      <c r="AD27" s="22"/>
      <c r="AE27" s="22"/>
      <c r="AF27" s="22"/>
      <c r="AG27" s="22"/>
      <c r="AH27" s="22"/>
      <c r="AI27" s="22"/>
      <c r="AJ27" s="21"/>
      <c r="AK27" s="21"/>
      <c r="AL27" s="22"/>
      <c r="AM27" s="22"/>
      <c r="AN27" s="22"/>
      <c r="AO27" s="22"/>
      <c r="AP27" s="22"/>
      <c r="AQ27" s="22"/>
      <c r="AR27" s="7"/>
    </row>
    <row r="28" spans="1:44" ht="24" customHeight="1">
      <c r="A28" s="220" t="s">
        <v>174</v>
      </c>
      <c r="B28" s="345" t="s">
        <v>524</v>
      </c>
      <c r="C28" s="346"/>
      <c r="D28" s="208" t="s">
        <v>542</v>
      </c>
      <c r="E28" s="204">
        <f t="shared" si="3"/>
        <v>10</v>
      </c>
      <c r="F28" s="208" t="s">
        <v>542</v>
      </c>
      <c r="G28" s="204">
        <f t="shared" si="0"/>
        <v>10</v>
      </c>
      <c r="H28" s="208" t="s">
        <v>542</v>
      </c>
      <c r="I28" s="204">
        <f t="shared" si="1"/>
        <v>10</v>
      </c>
      <c r="J28" s="208" t="s">
        <v>542</v>
      </c>
      <c r="K28" s="204">
        <f t="shared" si="2"/>
        <v>10</v>
      </c>
      <c r="L28" s="27" t="str">
        <f>'C2_DISASSEMBLY'!D22</f>
        <v>if DDi &lt; 5</v>
      </c>
      <c r="M28" s="64"/>
      <c r="T28" s="21"/>
      <c r="U28" s="21"/>
      <c r="V28" s="22"/>
      <c r="W28" s="22"/>
      <c r="X28" s="22"/>
      <c r="Y28" s="22"/>
      <c r="Z28" s="22"/>
      <c r="AA28" s="22"/>
      <c r="AB28" s="21"/>
      <c r="AC28" s="21"/>
      <c r="AD28" s="22"/>
      <c r="AE28" s="22"/>
      <c r="AF28" s="22"/>
      <c r="AG28" s="22"/>
      <c r="AH28" s="22"/>
      <c r="AI28" s="22"/>
      <c r="AJ28" s="21"/>
      <c r="AK28" s="21"/>
      <c r="AL28" s="22"/>
      <c r="AM28" s="22"/>
      <c r="AN28" s="22"/>
      <c r="AO28" s="22"/>
      <c r="AP28" s="22"/>
      <c r="AQ28" s="22"/>
      <c r="AR28" s="7"/>
    </row>
    <row r="29" spans="1:44" ht="24" customHeight="1" thickBot="1">
      <c r="A29" s="222" t="s">
        <v>175</v>
      </c>
      <c r="B29" s="345" t="s">
        <v>525</v>
      </c>
      <c r="C29" s="346"/>
      <c r="D29" s="208" t="s">
        <v>542</v>
      </c>
      <c r="E29" s="204">
        <f t="shared" si="3"/>
        <v>10</v>
      </c>
      <c r="F29" s="208" t="s">
        <v>542</v>
      </c>
      <c r="G29" s="204">
        <f t="shared" si="0"/>
        <v>10</v>
      </c>
      <c r="H29" s="208" t="s">
        <v>541</v>
      </c>
      <c r="I29" s="204">
        <f t="shared" si="1"/>
        <v>8</v>
      </c>
      <c r="J29" s="208" t="s">
        <v>542</v>
      </c>
      <c r="K29" s="204">
        <f t="shared" si="2"/>
        <v>10</v>
      </c>
      <c r="L29" s="27" t="str">
        <f>'C2_DISASSEMBLY'!D23</f>
        <v>if DDi &lt; 5</v>
      </c>
      <c r="M29" s="64"/>
      <c r="T29" s="21"/>
      <c r="U29" s="21"/>
      <c r="V29" s="22"/>
      <c r="W29" s="22"/>
      <c r="X29" s="22"/>
      <c r="Y29" s="22"/>
      <c r="Z29" s="22"/>
      <c r="AA29" s="22"/>
      <c r="AB29" s="21"/>
      <c r="AC29" s="21"/>
      <c r="AD29" s="22"/>
      <c r="AE29" s="22"/>
      <c r="AF29" s="22"/>
      <c r="AG29" s="22"/>
      <c r="AH29" s="22"/>
      <c r="AI29" s="22"/>
      <c r="AJ29" s="21"/>
      <c r="AK29" s="21"/>
      <c r="AL29" s="22"/>
      <c r="AM29" s="22"/>
      <c r="AN29" s="22"/>
      <c r="AO29" s="22"/>
      <c r="AP29" s="22"/>
      <c r="AQ29" s="22"/>
      <c r="AR29" s="7"/>
    </row>
    <row r="30" spans="1:44" ht="15" thickBot="1">
      <c r="A30" s="323" t="s">
        <v>202</v>
      </c>
      <c r="B30" s="324"/>
      <c r="C30" s="325"/>
      <c r="D30" s="66"/>
      <c r="E30" s="58">
        <f>SUM(E25:E29)</f>
        <v>50</v>
      </c>
      <c r="F30" s="66"/>
      <c r="G30" s="58">
        <f>SUM(G25:G29)</f>
        <v>50</v>
      </c>
      <c r="H30" s="66"/>
      <c r="I30" s="58">
        <f>SUM(I25:I29)</f>
        <v>48</v>
      </c>
      <c r="J30" s="66"/>
      <c r="K30" s="67">
        <f>SUM(K25:K29)</f>
        <v>50</v>
      </c>
      <c r="L30" s="68">
        <f>E30+G30+I30+K30</f>
        <v>198</v>
      </c>
      <c r="M30" s="61" t="s">
        <v>543</v>
      </c>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4"/>
    </row>
    <row r="31" spans="1:44" ht="15" thickBot="1">
      <c r="A31" s="326"/>
      <c r="B31" s="327"/>
      <c r="C31" s="328"/>
      <c r="D31" s="69"/>
      <c r="E31" s="70"/>
      <c r="F31" s="62"/>
      <c r="G31" s="70"/>
      <c r="H31" s="62"/>
      <c r="I31" s="62"/>
      <c r="J31" s="62"/>
      <c r="K31" s="63"/>
      <c r="L31" s="102">
        <f>L30*10/200</f>
        <v>9.9</v>
      </c>
      <c r="M31" s="61" t="s">
        <v>33</v>
      </c>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4"/>
    </row>
    <row r="33" spans="1:44" customFormat="1" ht="15.75" customHeight="1">
      <c r="A33" s="317" t="s">
        <v>216</v>
      </c>
      <c r="B33" s="317"/>
      <c r="C33" s="317"/>
      <c r="D33" s="317"/>
      <c r="E33" s="317"/>
      <c r="F33" s="317"/>
      <c r="G33" s="317"/>
      <c r="H33" s="317"/>
      <c r="I33" s="317"/>
      <c r="J33" s="1"/>
      <c r="K33" s="1"/>
      <c r="L33" s="1"/>
      <c r="M33" s="1"/>
      <c r="N33" s="1"/>
      <c r="O33" s="1"/>
      <c r="P33" s="1"/>
      <c r="Q33" s="1"/>
      <c r="R33" s="1"/>
      <c r="S33" s="1"/>
      <c r="T33" s="1"/>
      <c r="U33" s="1"/>
      <c r="V33" s="1"/>
      <c r="W33" s="1"/>
      <c r="X33" s="1"/>
      <c r="Y33" s="1"/>
      <c r="Z33" s="1"/>
      <c r="AA33" s="1"/>
      <c r="AB33" s="1"/>
      <c r="AC33" s="1"/>
      <c r="AD33" s="1"/>
      <c r="AE33" s="1"/>
      <c r="AF33" s="1"/>
      <c r="AG33" s="1"/>
    </row>
    <row r="34" spans="1:44" customFormat="1" ht="9.9"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44" ht="15.9" customHeight="1">
      <c r="A35" s="3"/>
      <c r="B35" s="3"/>
      <c r="C35" s="3"/>
      <c r="L35" s="3"/>
      <c r="M35" s="3"/>
      <c r="N35" s="3"/>
      <c r="O35" s="3"/>
      <c r="P35" s="3"/>
      <c r="Q35" s="3"/>
      <c r="R35" s="3"/>
      <c r="S35" s="3"/>
      <c r="T35" s="3"/>
      <c r="U35" s="4"/>
      <c r="V35" s="4"/>
    </row>
    <row r="36" spans="1:44" ht="15.9" customHeight="1" thickBot="1"/>
    <row r="37" spans="1:44" ht="15" customHeight="1">
      <c r="A37" s="310" t="s">
        <v>215</v>
      </c>
      <c r="B37" s="334"/>
      <c r="C37" s="311"/>
      <c r="D37" s="310" t="s">
        <v>54</v>
      </c>
      <c r="E37" s="311"/>
      <c r="F37" s="310" t="s">
        <v>80</v>
      </c>
      <c r="G37" s="311"/>
      <c r="H37" s="310" t="s">
        <v>200</v>
      </c>
      <c r="I37" s="311"/>
      <c r="J37" s="310" t="s">
        <v>201</v>
      </c>
      <c r="K37" s="311"/>
      <c r="S37" s="7"/>
      <c r="T37" s="7"/>
      <c r="U37" s="7"/>
      <c r="V37" s="7"/>
      <c r="W37" s="7"/>
      <c r="X37" s="7"/>
      <c r="Y37" s="7"/>
      <c r="Z37" s="7"/>
      <c r="AA37" s="7"/>
      <c r="AB37" s="7"/>
      <c r="AC37" s="7"/>
      <c r="AD37" s="7"/>
      <c r="AE37" s="7"/>
      <c r="AF37" s="7"/>
      <c r="AG37" s="7"/>
      <c r="AH37" s="7"/>
      <c r="AI37" s="7"/>
      <c r="AJ37" s="20"/>
      <c r="AK37" s="20"/>
      <c r="AL37" s="20"/>
      <c r="AM37" s="20"/>
      <c r="AN37" s="20"/>
      <c r="AO37" s="20"/>
      <c r="AP37" s="20"/>
      <c r="AQ37" s="20"/>
      <c r="AR37" s="7"/>
    </row>
    <row r="38" spans="1:44" ht="28.5" customHeight="1" thickBot="1">
      <c r="A38" s="312"/>
      <c r="B38" s="335"/>
      <c r="C38" s="313"/>
      <c r="D38" s="312" t="s">
        <v>143</v>
      </c>
      <c r="E38" s="313"/>
      <c r="F38" s="312" t="s">
        <v>199</v>
      </c>
      <c r="G38" s="313"/>
      <c r="H38" s="312" t="s">
        <v>144</v>
      </c>
      <c r="I38" s="313"/>
      <c r="J38" s="312" t="s">
        <v>56</v>
      </c>
      <c r="K38" s="313"/>
      <c r="O38" s="25"/>
      <c r="S38" s="7"/>
      <c r="T38" s="7"/>
      <c r="U38" s="7"/>
      <c r="V38" s="7"/>
      <c r="W38" s="7"/>
      <c r="X38" s="7"/>
      <c r="Y38" s="7"/>
      <c r="Z38" s="7"/>
      <c r="AA38" s="7"/>
      <c r="AB38" s="7"/>
      <c r="AC38" s="7"/>
      <c r="AD38" s="7"/>
      <c r="AE38" s="7"/>
      <c r="AF38" s="7"/>
      <c r="AG38" s="7"/>
      <c r="AH38" s="7"/>
      <c r="AI38" s="7"/>
      <c r="AJ38" s="7"/>
      <c r="AK38" s="7"/>
      <c r="AL38" s="7"/>
      <c r="AM38" s="7"/>
      <c r="AN38" s="7"/>
      <c r="AO38" s="7"/>
      <c r="AP38" s="7"/>
      <c r="AQ38" s="7"/>
      <c r="AR38" s="7"/>
    </row>
    <row r="39" spans="1:44" ht="36" customHeight="1" thickBot="1">
      <c r="A39" s="364" t="s">
        <v>78</v>
      </c>
      <c r="B39" s="365"/>
      <c r="C39" s="365"/>
      <c r="D39" s="56" t="s">
        <v>77</v>
      </c>
      <c r="E39" s="71" t="s">
        <v>58</v>
      </c>
      <c r="F39" s="56" t="s">
        <v>77</v>
      </c>
      <c r="G39" s="71" t="s">
        <v>58</v>
      </c>
      <c r="H39" s="56" t="s">
        <v>77</v>
      </c>
      <c r="I39" s="71" t="s">
        <v>58</v>
      </c>
      <c r="J39" s="71" t="s">
        <v>77</v>
      </c>
      <c r="K39" s="71" t="s">
        <v>58</v>
      </c>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7"/>
    </row>
    <row r="40" spans="1:44" ht="24" customHeight="1">
      <c r="A40" s="225" t="s">
        <v>176</v>
      </c>
      <c r="B40" s="347" t="s">
        <v>530</v>
      </c>
      <c r="C40" s="348"/>
      <c r="D40" s="205" t="s">
        <v>541</v>
      </c>
      <c r="E40" s="213">
        <f t="shared" ref="E40:E48" si="4">IF(D40="if 6 years ≤ X &lt; 8 years",6,IF(D40="if 8 years ≤ X &lt; 10 years",8,IF(D40="if X ≥ 10 years",10,IF(D40="part not included",10,0))))</f>
        <v>8</v>
      </c>
      <c r="F40" s="205" t="s">
        <v>541</v>
      </c>
      <c r="G40" s="204">
        <f t="shared" ref="G40:G48" si="5">IF(F40="if 6 years ≤ X &lt; 8 years",6,IF(F40="if 8 years ≤ X &lt; 10 years",8,IF(F40="if X ≥ 10 years",10,IF(F40="part not included",10,0))))</f>
        <v>8</v>
      </c>
      <c r="H40" s="205" t="s">
        <v>541</v>
      </c>
      <c r="I40" s="204">
        <f t="shared" ref="I40:I48" si="6">IF(H40="if 6 years ≤ X &lt; 8 years",6,IF(H40="if 8 years ≤ X &lt; 10 years",8,IF(H40="if X ≥ 10 years",10,IF(H40="part not included",10,0))))</f>
        <v>8</v>
      </c>
      <c r="J40" s="205" t="s">
        <v>541</v>
      </c>
      <c r="K40" s="204">
        <f t="shared" ref="K40:K48" si="7">IF(J40="if 6 years ≤ X &lt; 8 years",6,IF(J40="if 8 years ≤ X &lt; 10 years",8,IF(J40="if X ≥ 10 years",10,IF(J40="part not included",10,0))))</f>
        <v>8</v>
      </c>
      <c r="S40" s="22"/>
      <c r="T40" s="21"/>
      <c r="U40" s="21"/>
      <c r="V40" s="22"/>
      <c r="W40" s="22"/>
      <c r="X40" s="22"/>
      <c r="Y40" s="22"/>
      <c r="Z40" s="22"/>
      <c r="AA40" s="22"/>
      <c r="AB40" s="21"/>
      <c r="AC40" s="21"/>
      <c r="AD40" s="22"/>
      <c r="AE40" s="22"/>
      <c r="AF40" s="22"/>
      <c r="AG40" s="22"/>
      <c r="AH40" s="22"/>
      <c r="AI40" s="22"/>
      <c r="AJ40" s="21"/>
      <c r="AK40" s="21"/>
      <c r="AL40" s="22"/>
      <c r="AM40" s="22"/>
      <c r="AN40" s="22"/>
      <c r="AO40" s="22"/>
      <c r="AP40" s="22"/>
      <c r="AQ40" s="22"/>
      <c r="AR40" s="7"/>
    </row>
    <row r="41" spans="1:44" ht="24" customHeight="1">
      <c r="A41" s="223" t="s">
        <v>177</v>
      </c>
      <c r="B41" s="345" t="s">
        <v>531</v>
      </c>
      <c r="C41" s="346"/>
      <c r="D41" s="208" t="s">
        <v>541</v>
      </c>
      <c r="E41" s="204">
        <f t="shared" si="4"/>
        <v>8</v>
      </c>
      <c r="F41" s="208" t="s">
        <v>541</v>
      </c>
      <c r="G41" s="204">
        <f t="shared" si="5"/>
        <v>8</v>
      </c>
      <c r="H41" s="208" t="s">
        <v>541</v>
      </c>
      <c r="I41" s="204">
        <f t="shared" si="6"/>
        <v>8</v>
      </c>
      <c r="J41" s="208" t="s">
        <v>541</v>
      </c>
      <c r="K41" s="204">
        <f t="shared" si="7"/>
        <v>8</v>
      </c>
      <c r="S41" s="22"/>
      <c r="T41" s="21"/>
      <c r="U41" s="21"/>
      <c r="V41" s="22"/>
      <c r="W41" s="22"/>
      <c r="X41" s="22"/>
      <c r="Y41" s="22"/>
      <c r="Z41" s="22"/>
      <c r="AA41" s="22"/>
      <c r="AB41" s="21"/>
      <c r="AC41" s="21"/>
      <c r="AD41" s="22"/>
      <c r="AE41" s="22"/>
      <c r="AF41" s="22"/>
      <c r="AG41" s="22"/>
      <c r="AH41" s="22"/>
      <c r="AI41" s="22"/>
      <c r="AJ41" s="21"/>
      <c r="AK41" s="21"/>
      <c r="AL41" s="22"/>
      <c r="AM41" s="22"/>
      <c r="AN41" s="22"/>
      <c r="AO41" s="22"/>
      <c r="AP41" s="22"/>
      <c r="AQ41" s="22"/>
      <c r="AR41" s="7"/>
    </row>
    <row r="42" spans="1:44" ht="24" customHeight="1">
      <c r="A42" s="223" t="s">
        <v>178</v>
      </c>
      <c r="B42" s="345" t="s">
        <v>532</v>
      </c>
      <c r="C42" s="346"/>
      <c r="D42" s="208" t="s">
        <v>541</v>
      </c>
      <c r="E42" s="204">
        <f t="shared" si="4"/>
        <v>8</v>
      </c>
      <c r="F42" s="208" t="s">
        <v>541</v>
      </c>
      <c r="G42" s="204">
        <f t="shared" si="5"/>
        <v>8</v>
      </c>
      <c r="H42" s="208" t="s">
        <v>541</v>
      </c>
      <c r="I42" s="204">
        <f t="shared" si="6"/>
        <v>8</v>
      </c>
      <c r="J42" s="208" t="s">
        <v>541</v>
      </c>
      <c r="K42" s="204">
        <f t="shared" si="7"/>
        <v>8</v>
      </c>
      <c r="S42" s="22"/>
      <c r="T42" s="21"/>
      <c r="U42" s="21"/>
      <c r="V42" s="22"/>
      <c r="W42" s="22"/>
      <c r="X42" s="22"/>
      <c r="Y42" s="22"/>
      <c r="Z42" s="22"/>
      <c r="AA42" s="22"/>
      <c r="AB42" s="21"/>
      <c r="AC42" s="21"/>
      <c r="AD42" s="22"/>
      <c r="AE42" s="22"/>
      <c r="AF42" s="22"/>
      <c r="AG42" s="22"/>
      <c r="AH42" s="22"/>
      <c r="AI42" s="22"/>
      <c r="AJ42" s="21"/>
      <c r="AK42" s="21"/>
      <c r="AL42" s="22"/>
      <c r="AM42" s="22"/>
      <c r="AN42" s="22"/>
      <c r="AO42" s="22"/>
      <c r="AP42" s="22"/>
      <c r="AQ42" s="22"/>
      <c r="AR42" s="7"/>
    </row>
    <row r="43" spans="1:44" ht="24" customHeight="1">
      <c r="A43" s="223" t="s">
        <v>179</v>
      </c>
      <c r="B43" s="345" t="s">
        <v>533</v>
      </c>
      <c r="C43" s="346"/>
      <c r="D43" s="208" t="s">
        <v>541</v>
      </c>
      <c r="E43" s="204">
        <f t="shared" si="4"/>
        <v>8</v>
      </c>
      <c r="F43" s="208" t="s">
        <v>541</v>
      </c>
      <c r="G43" s="204">
        <f t="shared" si="5"/>
        <v>8</v>
      </c>
      <c r="H43" s="208" t="s">
        <v>541</v>
      </c>
      <c r="I43" s="204">
        <f t="shared" si="6"/>
        <v>8</v>
      </c>
      <c r="J43" s="208" t="s">
        <v>541</v>
      </c>
      <c r="K43" s="204">
        <f t="shared" si="7"/>
        <v>8</v>
      </c>
      <c r="S43" s="22"/>
      <c r="T43" s="21"/>
      <c r="U43" s="21"/>
      <c r="V43" s="22"/>
      <c r="W43" s="22"/>
      <c r="X43" s="22"/>
      <c r="Y43" s="22"/>
      <c r="Z43" s="22"/>
      <c r="AA43" s="22"/>
      <c r="AB43" s="21"/>
      <c r="AC43" s="21"/>
      <c r="AD43" s="22"/>
      <c r="AE43" s="22"/>
      <c r="AF43" s="22"/>
      <c r="AG43" s="22"/>
      <c r="AH43" s="22"/>
      <c r="AI43" s="22"/>
      <c r="AJ43" s="21"/>
      <c r="AK43" s="21"/>
      <c r="AL43" s="22"/>
      <c r="AM43" s="22"/>
      <c r="AN43" s="22"/>
      <c r="AO43" s="22"/>
      <c r="AP43" s="22"/>
      <c r="AQ43" s="22"/>
      <c r="AR43" s="7"/>
    </row>
    <row r="44" spans="1:44" ht="24" customHeight="1">
      <c r="A44" s="223" t="s">
        <v>180</v>
      </c>
      <c r="B44" s="345" t="s">
        <v>534</v>
      </c>
      <c r="C44" s="346"/>
      <c r="D44" s="208" t="s">
        <v>541</v>
      </c>
      <c r="E44" s="204">
        <f t="shared" si="4"/>
        <v>8</v>
      </c>
      <c r="F44" s="208" t="s">
        <v>541</v>
      </c>
      <c r="G44" s="204">
        <f t="shared" si="5"/>
        <v>8</v>
      </c>
      <c r="H44" s="208" t="s">
        <v>541</v>
      </c>
      <c r="I44" s="204">
        <f t="shared" si="6"/>
        <v>8</v>
      </c>
      <c r="J44" s="208" t="s">
        <v>541</v>
      </c>
      <c r="K44" s="204">
        <f t="shared" si="7"/>
        <v>8</v>
      </c>
      <c r="S44" s="22"/>
      <c r="T44" s="21"/>
      <c r="U44" s="21"/>
      <c r="V44" s="22"/>
      <c r="W44" s="22"/>
      <c r="X44" s="22"/>
      <c r="Y44" s="22"/>
      <c r="Z44" s="22"/>
      <c r="AA44" s="22"/>
      <c r="AB44" s="21"/>
      <c r="AC44" s="21"/>
      <c r="AD44" s="22"/>
      <c r="AE44" s="22"/>
      <c r="AF44" s="22"/>
      <c r="AG44" s="22"/>
      <c r="AH44" s="22"/>
      <c r="AI44" s="22"/>
      <c r="AJ44" s="21"/>
      <c r="AK44" s="21"/>
      <c r="AL44" s="22"/>
      <c r="AM44" s="22"/>
      <c r="AN44" s="22"/>
      <c r="AO44" s="22"/>
      <c r="AP44" s="22"/>
      <c r="AQ44" s="22"/>
      <c r="AR44" s="7"/>
    </row>
    <row r="45" spans="1:44" ht="24" customHeight="1">
      <c r="A45" s="224" t="s">
        <v>181</v>
      </c>
      <c r="B45" s="345" t="s">
        <v>535</v>
      </c>
      <c r="C45" s="346"/>
      <c r="D45" s="208" t="s">
        <v>541</v>
      </c>
      <c r="E45" s="204">
        <f t="shared" si="4"/>
        <v>8</v>
      </c>
      <c r="F45" s="208" t="s">
        <v>541</v>
      </c>
      <c r="G45" s="204">
        <f t="shared" si="5"/>
        <v>8</v>
      </c>
      <c r="H45" s="208" t="s">
        <v>541</v>
      </c>
      <c r="I45" s="204">
        <f t="shared" si="6"/>
        <v>8</v>
      </c>
      <c r="J45" s="208" t="s">
        <v>541</v>
      </c>
      <c r="K45" s="204">
        <f t="shared" si="7"/>
        <v>8</v>
      </c>
      <c r="S45" s="22"/>
      <c r="T45" s="21"/>
      <c r="U45" s="21"/>
      <c r="V45" s="22"/>
      <c r="W45" s="22"/>
      <c r="X45" s="22"/>
      <c r="Y45" s="22"/>
      <c r="Z45" s="22"/>
      <c r="AA45" s="22"/>
      <c r="AB45" s="21"/>
      <c r="AC45" s="21"/>
      <c r="AD45" s="22"/>
      <c r="AE45" s="22"/>
      <c r="AF45" s="22"/>
      <c r="AG45" s="22"/>
      <c r="AH45" s="22"/>
      <c r="AI45" s="22"/>
      <c r="AJ45" s="21"/>
      <c r="AK45" s="21"/>
      <c r="AL45" s="22"/>
      <c r="AM45" s="22"/>
      <c r="AN45" s="22"/>
      <c r="AO45" s="22"/>
      <c r="AP45" s="22"/>
      <c r="AQ45" s="22"/>
      <c r="AR45" s="7"/>
    </row>
    <row r="46" spans="1:44" ht="24" customHeight="1">
      <c r="A46" s="223" t="s">
        <v>182</v>
      </c>
      <c r="B46" s="345" t="s">
        <v>536</v>
      </c>
      <c r="C46" s="346"/>
      <c r="D46" s="208" t="s">
        <v>541</v>
      </c>
      <c r="E46" s="204">
        <f t="shared" si="4"/>
        <v>8</v>
      </c>
      <c r="F46" s="208" t="s">
        <v>541</v>
      </c>
      <c r="G46" s="204">
        <f t="shared" si="5"/>
        <v>8</v>
      </c>
      <c r="H46" s="208" t="s">
        <v>541</v>
      </c>
      <c r="I46" s="204">
        <f t="shared" si="6"/>
        <v>8</v>
      </c>
      <c r="J46" s="208" t="s">
        <v>541</v>
      </c>
      <c r="K46" s="204">
        <f t="shared" si="7"/>
        <v>8</v>
      </c>
      <c r="S46" s="22"/>
      <c r="T46" s="21"/>
      <c r="U46" s="21"/>
      <c r="V46" s="22"/>
      <c r="W46" s="22"/>
      <c r="X46" s="22"/>
      <c r="Y46" s="22"/>
      <c r="Z46" s="22"/>
      <c r="AA46" s="22"/>
      <c r="AB46" s="21"/>
      <c r="AC46" s="21"/>
      <c r="AD46" s="22"/>
      <c r="AE46" s="22"/>
      <c r="AF46" s="22"/>
      <c r="AG46" s="22"/>
      <c r="AH46" s="22"/>
      <c r="AI46" s="22"/>
      <c r="AJ46" s="21"/>
      <c r="AK46" s="21"/>
      <c r="AL46" s="22"/>
      <c r="AM46" s="22"/>
      <c r="AN46" s="22"/>
      <c r="AO46" s="22"/>
      <c r="AP46" s="22"/>
      <c r="AQ46" s="22"/>
      <c r="AR46" s="7"/>
    </row>
    <row r="47" spans="1:44" ht="24" customHeight="1">
      <c r="A47" s="223" t="s">
        <v>183</v>
      </c>
      <c r="B47" s="345" t="s">
        <v>537</v>
      </c>
      <c r="C47" s="346"/>
      <c r="D47" s="208" t="s">
        <v>541</v>
      </c>
      <c r="E47" s="204">
        <f t="shared" si="4"/>
        <v>8</v>
      </c>
      <c r="F47" s="208" t="s">
        <v>541</v>
      </c>
      <c r="G47" s="204">
        <f t="shared" si="5"/>
        <v>8</v>
      </c>
      <c r="H47" s="208" t="s">
        <v>541</v>
      </c>
      <c r="I47" s="204">
        <f t="shared" si="6"/>
        <v>8</v>
      </c>
      <c r="J47" s="208" t="s">
        <v>541</v>
      </c>
      <c r="K47" s="204">
        <f t="shared" si="7"/>
        <v>8</v>
      </c>
      <c r="S47" s="22"/>
      <c r="T47" s="21"/>
      <c r="U47" s="21"/>
      <c r="V47" s="22"/>
      <c r="W47" s="22"/>
      <c r="X47" s="22"/>
      <c r="Y47" s="22"/>
      <c r="Z47" s="22"/>
      <c r="AA47" s="22"/>
      <c r="AB47" s="21"/>
      <c r="AC47" s="21"/>
      <c r="AD47" s="22"/>
      <c r="AE47" s="22"/>
      <c r="AF47" s="22"/>
      <c r="AG47" s="22"/>
      <c r="AH47" s="22"/>
      <c r="AI47" s="22"/>
      <c r="AJ47" s="21"/>
      <c r="AK47" s="21"/>
      <c r="AL47" s="22"/>
      <c r="AM47" s="22"/>
      <c r="AN47" s="22"/>
      <c r="AO47" s="22"/>
      <c r="AP47" s="22"/>
      <c r="AQ47" s="22"/>
      <c r="AR47" s="7"/>
    </row>
    <row r="48" spans="1:44" ht="24" customHeight="1" thickBot="1">
      <c r="A48" s="223" t="s">
        <v>184</v>
      </c>
      <c r="B48" s="384" t="s">
        <v>538</v>
      </c>
      <c r="C48" s="385"/>
      <c r="D48" s="208" t="s">
        <v>541</v>
      </c>
      <c r="E48" s="204">
        <f t="shared" si="4"/>
        <v>8</v>
      </c>
      <c r="F48" s="208" t="s">
        <v>541</v>
      </c>
      <c r="G48" s="204">
        <f t="shared" si="5"/>
        <v>8</v>
      </c>
      <c r="H48" s="208" t="s">
        <v>541</v>
      </c>
      <c r="I48" s="204">
        <f t="shared" si="6"/>
        <v>8</v>
      </c>
      <c r="J48" s="208" t="s">
        <v>541</v>
      </c>
      <c r="K48" s="204">
        <f t="shared" si="7"/>
        <v>8</v>
      </c>
      <c r="S48" s="22"/>
      <c r="T48" s="21"/>
      <c r="U48" s="21"/>
      <c r="V48" s="22"/>
      <c r="W48" s="22"/>
      <c r="X48" s="22"/>
      <c r="Y48" s="22"/>
      <c r="Z48" s="22"/>
      <c r="AA48" s="22"/>
      <c r="AB48" s="21"/>
      <c r="AC48" s="21"/>
      <c r="AD48" s="22"/>
      <c r="AE48" s="22"/>
      <c r="AF48" s="22"/>
      <c r="AG48" s="22"/>
      <c r="AH48" s="22"/>
      <c r="AI48" s="22"/>
      <c r="AJ48" s="21"/>
      <c r="AK48" s="21"/>
      <c r="AL48" s="22"/>
      <c r="AM48" s="22"/>
      <c r="AN48" s="22"/>
      <c r="AO48" s="22"/>
      <c r="AP48" s="22"/>
      <c r="AQ48" s="22"/>
      <c r="AR48" s="7"/>
    </row>
    <row r="49" spans="1:44" ht="15" thickBot="1">
      <c r="A49" s="323" t="s">
        <v>203</v>
      </c>
      <c r="B49" s="324"/>
      <c r="C49" s="325"/>
      <c r="D49" s="66"/>
      <c r="E49" s="58">
        <f>SUM(E40:E48)</f>
        <v>72</v>
      </c>
      <c r="F49" s="66"/>
      <c r="G49" s="58">
        <f>SUM(G40:G48)</f>
        <v>72</v>
      </c>
      <c r="H49" s="66"/>
      <c r="I49" s="58">
        <f>SUM(I40:I48)</f>
        <v>72</v>
      </c>
      <c r="J49" s="66"/>
      <c r="K49" s="58">
        <f>SUM(K40:K48)</f>
        <v>72</v>
      </c>
      <c r="L49" s="68">
        <f>E49+G49+I49+K49</f>
        <v>288</v>
      </c>
      <c r="M49" s="61" t="s">
        <v>544</v>
      </c>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4"/>
    </row>
    <row r="50" spans="1:44" ht="15" thickBot="1">
      <c r="A50" s="326"/>
      <c r="B50" s="327"/>
      <c r="C50" s="328"/>
      <c r="D50" s="69"/>
      <c r="E50" s="70"/>
      <c r="F50" s="62"/>
      <c r="G50" s="70"/>
      <c r="H50" s="62"/>
      <c r="I50" s="62"/>
      <c r="J50" s="62"/>
      <c r="K50" s="63"/>
      <c r="L50" s="102">
        <f>L49*10/360</f>
        <v>8</v>
      </c>
      <c r="M50" s="61" t="s">
        <v>33</v>
      </c>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4"/>
    </row>
    <row r="52" spans="1:44" customFormat="1" ht="15.75" customHeight="1">
      <c r="A52" s="317" t="s">
        <v>217</v>
      </c>
      <c r="B52" s="317"/>
      <c r="C52" s="317"/>
      <c r="D52" s="317"/>
      <c r="E52" s="317"/>
      <c r="F52" s="317"/>
      <c r="G52" s="317"/>
      <c r="H52" s="317"/>
      <c r="I52" s="317"/>
      <c r="J52" s="1"/>
      <c r="K52" s="1"/>
      <c r="L52" s="1"/>
      <c r="M52" s="1"/>
      <c r="N52" s="1"/>
      <c r="O52" s="1"/>
      <c r="P52" s="1"/>
      <c r="Q52" s="1"/>
      <c r="R52" s="1"/>
      <c r="S52" s="1"/>
      <c r="T52" s="1"/>
      <c r="U52" s="1"/>
      <c r="V52" s="1"/>
      <c r="W52" s="1"/>
      <c r="X52" s="1"/>
      <c r="Y52" s="1"/>
      <c r="Z52" s="1"/>
      <c r="AA52" s="1"/>
      <c r="AB52" s="1"/>
      <c r="AC52" s="1"/>
      <c r="AD52" s="1"/>
      <c r="AE52" s="1"/>
      <c r="AF52" s="1"/>
      <c r="AG52" s="1"/>
    </row>
    <row r="54" spans="1:44" ht="20.399999999999999" customHeight="1">
      <c r="A54" s="367" t="str">
        <f>IF(OR($L$25="Select a choice",$L$26="Select a choice",$L$27="Select a choice",$L$28="Select a choice",$L$29="Select a choice"),"Please fully complete criterion 2.1 before criterion 3.3","")</f>
        <v/>
      </c>
      <c r="B54" s="367"/>
      <c r="C54" s="367"/>
      <c r="D54" s="367"/>
      <c r="E54" s="367"/>
      <c r="F54" s="367"/>
    </row>
    <row r="55" spans="1:44" ht="33.6" customHeight="1" thickBot="1"/>
    <row r="56" spans="1:44" ht="15" customHeight="1">
      <c r="A56" s="310" t="s">
        <v>218</v>
      </c>
      <c r="B56" s="334"/>
      <c r="C56" s="311"/>
      <c r="D56" s="310" t="s">
        <v>54</v>
      </c>
      <c r="E56" s="311"/>
      <c r="F56" s="310" t="s">
        <v>80</v>
      </c>
      <c r="G56" s="311"/>
      <c r="H56" s="310" t="s">
        <v>200</v>
      </c>
      <c r="I56" s="311"/>
      <c r="J56" s="310" t="s">
        <v>201</v>
      </c>
      <c r="K56" s="311"/>
    </row>
    <row r="57" spans="1:44" ht="28.5" customHeight="1" thickBot="1">
      <c r="A57" s="312"/>
      <c r="B57" s="335"/>
      <c r="C57" s="313"/>
      <c r="D57" s="312" t="s">
        <v>143</v>
      </c>
      <c r="E57" s="313"/>
      <c r="F57" s="312" t="s">
        <v>199</v>
      </c>
      <c r="G57" s="313"/>
      <c r="H57" s="312" t="s">
        <v>144</v>
      </c>
      <c r="I57" s="313"/>
      <c r="J57" s="312" t="s">
        <v>56</v>
      </c>
      <c r="K57" s="313"/>
    </row>
    <row r="58" spans="1:44" ht="36" customHeight="1" thickBot="1">
      <c r="A58" s="364" t="s">
        <v>62</v>
      </c>
      <c r="B58" s="365"/>
      <c r="C58" s="366"/>
      <c r="D58" s="56" t="s">
        <v>79</v>
      </c>
      <c r="E58" s="72" t="s">
        <v>58</v>
      </c>
      <c r="F58" s="65" t="s">
        <v>79</v>
      </c>
      <c r="G58" s="71" t="s">
        <v>58</v>
      </c>
      <c r="H58" s="65" t="s">
        <v>79</v>
      </c>
      <c r="I58" s="71" t="s">
        <v>58</v>
      </c>
      <c r="J58" s="65" t="s">
        <v>79</v>
      </c>
      <c r="K58" s="71" t="s">
        <v>58</v>
      </c>
    </row>
    <row r="59" spans="1:44" ht="24" customHeight="1">
      <c r="A59" s="221" t="s">
        <v>185</v>
      </c>
      <c r="B59" s="349" t="s">
        <v>521</v>
      </c>
      <c r="C59" s="350"/>
      <c r="D59" s="205" t="s">
        <v>506</v>
      </c>
      <c r="E59" s="212">
        <f>IF(D59="if NA ou X&gt;10 days",0,IF(D59="if 10 days ≥ X &gt; 5 days",1,IF(D59="if 5 days ≥ X &gt; 3 days",2, IF(D59="if X ≤ 3 days",3,IF(D59="part not included",3,0)))))</f>
        <v>2</v>
      </c>
      <c r="F59" s="205" t="s">
        <v>506</v>
      </c>
      <c r="G59" s="210">
        <f t="shared" ref="G59:G63" si="8">IF(F59="if NA ou X&gt;10 days",0,IF(F59="if 10 days ≥ X &gt; 5 days",1,IF(F59="if 5 days ≥ X &gt; 3 days",2, IF(F59="if X ≤ 3 days",3,IF(F59="part not included",3,0)))))</f>
        <v>2</v>
      </c>
      <c r="H59" s="205" t="s">
        <v>507</v>
      </c>
      <c r="I59" s="210">
        <f t="shared" ref="I59:I63" si="9">IF(H59="if NA ou X&gt;10 days",0,IF(H59="if 10 days ≥ X &gt; 5 days",1,IF(H59="if 5 days ≥ X &gt; 3 days",2, IF(H59="if X ≤ 3 days",3,IF(H59="part not included",3,0)))))</f>
        <v>1</v>
      </c>
      <c r="J59" s="205" t="s">
        <v>507</v>
      </c>
      <c r="K59" s="210">
        <f t="shared" ref="K59:K62" si="10">IF(J59="if NA ou X&gt;10 days",0,IF(J59="if 10 days ≥ X &gt; 5 days",1,IF(J59="if 5 days ≥ X &gt; 3 days",2, IF(J59="if X ≤ 3 days",3,IF(J59="part not included",3,0)))))</f>
        <v>1</v>
      </c>
    </row>
    <row r="60" spans="1:44" ht="24" customHeight="1">
      <c r="A60" s="220" t="s">
        <v>186</v>
      </c>
      <c r="B60" s="345" t="s">
        <v>522</v>
      </c>
      <c r="C60" s="346"/>
      <c r="D60" s="208" t="s">
        <v>506</v>
      </c>
      <c r="E60" s="210">
        <f>IF(D60="if NA ou X&gt;10 days",0,IF(D60="if 10 days ≥ X &gt; 5 days",1,IF(D60="if 5 days ≥ X &gt; 3 days",2, IF(D60="if X ≤ 3 days",3,IF(D60="part not included",3,0)))))</f>
        <v>2</v>
      </c>
      <c r="F60" s="208" t="s">
        <v>506</v>
      </c>
      <c r="G60" s="210">
        <f t="shared" si="8"/>
        <v>2</v>
      </c>
      <c r="H60" s="208" t="s">
        <v>507</v>
      </c>
      <c r="I60" s="210">
        <f t="shared" si="9"/>
        <v>1</v>
      </c>
      <c r="J60" s="208" t="s">
        <v>507</v>
      </c>
      <c r="K60" s="210">
        <f t="shared" si="10"/>
        <v>1</v>
      </c>
    </row>
    <row r="61" spans="1:44" ht="24" customHeight="1">
      <c r="A61" s="220" t="s">
        <v>187</v>
      </c>
      <c r="B61" s="345" t="s">
        <v>523</v>
      </c>
      <c r="C61" s="346"/>
      <c r="D61" s="208" t="s">
        <v>506</v>
      </c>
      <c r="E61" s="210">
        <f t="shared" ref="E61:E63" si="11">IF(D61="if NA ou X&gt;10 days",0,IF(D61="if 10 days ≥ X &gt; 5 days",1,IF(D61="if 5 days ≥ X &gt; 3 days",2, IF(D61="if X ≤ 3 days",3,IF(D61="part not included",3,0)))))</f>
        <v>2</v>
      </c>
      <c r="F61" s="208" t="s">
        <v>506</v>
      </c>
      <c r="G61" s="210">
        <f t="shared" si="8"/>
        <v>2</v>
      </c>
      <c r="H61" s="208" t="s">
        <v>507</v>
      </c>
      <c r="I61" s="210">
        <f t="shared" si="9"/>
        <v>1</v>
      </c>
      <c r="J61" s="208" t="s">
        <v>507</v>
      </c>
      <c r="K61" s="210">
        <f t="shared" si="10"/>
        <v>1</v>
      </c>
    </row>
    <row r="62" spans="1:44" ht="24" customHeight="1">
      <c r="A62" s="220" t="s">
        <v>188</v>
      </c>
      <c r="B62" s="345" t="s">
        <v>524</v>
      </c>
      <c r="C62" s="346"/>
      <c r="D62" s="208" t="s">
        <v>506</v>
      </c>
      <c r="E62" s="210">
        <f t="shared" si="11"/>
        <v>2</v>
      </c>
      <c r="F62" s="208" t="s">
        <v>506</v>
      </c>
      <c r="G62" s="210">
        <f t="shared" si="8"/>
        <v>2</v>
      </c>
      <c r="H62" s="208" t="s">
        <v>507</v>
      </c>
      <c r="I62" s="210">
        <f t="shared" si="9"/>
        <v>1</v>
      </c>
      <c r="J62" s="208" t="s">
        <v>507</v>
      </c>
      <c r="K62" s="210">
        <f t="shared" si="10"/>
        <v>1</v>
      </c>
    </row>
    <row r="63" spans="1:44" ht="24" customHeight="1" thickBot="1">
      <c r="A63" s="220" t="s">
        <v>189</v>
      </c>
      <c r="B63" s="345" t="s">
        <v>525</v>
      </c>
      <c r="C63" s="346"/>
      <c r="D63" s="208" t="s">
        <v>506</v>
      </c>
      <c r="E63" s="210">
        <f t="shared" si="11"/>
        <v>2</v>
      </c>
      <c r="F63" s="208" t="s">
        <v>506</v>
      </c>
      <c r="G63" s="210">
        <f t="shared" si="8"/>
        <v>2</v>
      </c>
      <c r="H63" s="208" t="s">
        <v>507</v>
      </c>
      <c r="I63" s="210">
        <f t="shared" si="9"/>
        <v>1</v>
      </c>
      <c r="J63" s="208" t="s">
        <v>507</v>
      </c>
      <c r="K63" s="210">
        <f>IF(J63="if NA ou X&gt;10 days",0,IF(J63="if 10 days ≥ X &gt; 5 days",1,IF(J63="if 5 days ≥ X &gt; 3 days",2, IF(J63="if X ≤ 3 days",3,IF(J63="part not included",3,0)))))</f>
        <v>1</v>
      </c>
    </row>
    <row r="64" spans="1:44" ht="14.1" customHeight="1" thickBot="1">
      <c r="A64" s="323" t="s">
        <v>205</v>
      </c>
      <c r="B64" s="324"/>
      <c r="C64" s="325"/>
      <c r="D64" s="66"/>
      <c r="E64" s="58">
        <f>SUM(E59:E63)</f>
        <v>10</v>
      </c>
      <c r="F64" s="66"/>
      <c r="G64" s="58">
        <f>SUM(G59:G63)</f>
        <v>10</v>
      </c>
      <c r="H64" s="66"/>
      <c r="I64" s="58">
        <f>SUM(I59:I63)</f>
        <v>5</v>
      </c>
      <c r="J64" s="66"/>
      <c r="K64" s="58">
        <f>SUM(K59:K63)</f>
        <v>5</v>
      </c>
      <c r="L64" s="68">
        <f>E64+G64+K64+I64</f>
        <v>30</v>
      </c>
      <c r="M64" s="61" t="s">
        <v>204</v>
      </c>
    </row>
    <row r="65" spans="1:36" ht="14.1" customHeight="1" thickBot="1">
      <c r="A65" s="326"/>
      <c r="B65" s="327"/>
      <c r="C65" s="328"/>
      <c r="D65" s="69"/>
      <c r="E65" s="70"/>
      <c r="F65" s="62"/>
      <c r="G65" s="70"/>
      <c r="H65" s="62"/>
      <c r="I65" s="62"/>
      <c r="J65" s="62"/>
      <c r="K65" s="62"/>
      <c r="L65" s="101">
        <f>L64*10/60</f>
        <v>5</v>
      </c>
      <c r="M65" s="61" t="s">
        <v>33</v>
      </c>
    </row>
    <row r="67" spans="1:36" customFormat="1" ht="15.75" customHeight="1">
      <c r="A67" s="317" t="s">
        <v>219</v>
      </c>
      <c r="B67" s="317"/>
      <c r="C67" s="317"/>
      <c r="D67" s="317"/>
      <c r="E67" s="317"/>
      <c r="F67" s="317"/>
      <c r="G67" s="317"/>
      <c r="H67" s="317"/>
      <c r="I67" s="317"/>
      <c r="J67" s="1"/>
      <c r="K67" s="1"/>
      <c r="L67" s="1"/>
      <c r="M67" s="1"/>
      <c r="N67" s="1"/>
      <c r="O67" s="1"/>
      <c r="P67" s="1"/>
      <c r="Q67" s="1"/>
      <c r="R67" s="1"/>
      <c r="S67" s="1"/>
      <c r="T67" s="1"/>
      <c r="U67" s="1"/>
      <c r="V67" s="1"/>
      <c r="W67" s="1"/>
      <c r="X67" s="1"/>
      <c r="Y67" s="1"/>
      <c r="Z67" s="1"/>
      <c r="AA67" s="1"/>
      <c r="AB67" s="1"/>
      <c r="AC67" s="1"/>
      <c r="AD67" s="1"/>
      <c r="AE67" s="1"/>
      <c r="AF67" s="1"/>
      <c r="AG67" s="1"/>
    </row>
    <row r="68" spans="1:36" customFormat="1" ht="9.9"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6" s="27" customFormat="1" ht="14.1" customHeight="1">
      <c r="A69" s="1"/>
      <c r="B69" s="1"/>
      <c r="C69" s="1"/>
      <c r="D69" s="1"/>
      <c r="E69" s="1"/>
      <c r="F69" s="1"/>
      <c r="G69" s="1"/>
      <c r="H69" s="1"/>
      <c r="I69" s="1"/>
      <c r="J69" s="1"/>
      <c r="K69" s="1"/>
    </row>
    <row r="70" spans="1:36" s="27" customFormat="1" ht="14.1" customHeight="1" thickBot="1">
      <c r="A70" s="1"/>
      <c r="B70" s="1"/>
      <c r="C70" s="1"/>
      <c r="D70" s="1"/>
      <c r="E70" s="1"/>
      <c r="F70" s="1"/>
      <c r="G70" s="1"/>
      <c r="H70" s="1"/>
      <c r="I70" s="1"/>
      <c r="J70" s="1"/>
      <c r="K70" s="1"/>
    </row>
    <row r="71" spans="1:36" s="27" customFormat="1" ht="14.1" customHeight="1">
      <c r="A71" s="310" t="s">
        <v>218</v>
      </c>
      <c r="B71" s="334"/>
      <c r="C71" s="311"/>
      <c r="D71" s="310" t="s">
        <v>54</v>
      </c>
      <c r="E71" s="311"/>
      <c r="F71" s="310" t="s">
        <v>80</v>
      </c>
      <c r="G71" s="311"/>
      <c r="H71" s="310" t="s">
        <v>200</v>
      </c>
      <c r="I71" s="311"/>
      <c r="J71" s="310" t="s">
        <v>201</v>
      </c>
      <c r="K71" s="311"/>
      <c r="L71" s="1"/>
      <c r="M71" s="1"/>
      <c r="N71" s="28"/>
      <c r="O71" s="28"/>
      <c r="P71" s="28"/>
      <c r="Q71" s="28"/>
      <c r="R71" s="28"/>
      <c r="S71" s="28"/>
      <c r="T71" s="404"/>
      <c r="U71" s="404"/>
      <c r="V71" s="404"/>
      <c r="W71" s="404"/>
      <c r="X71" s="404"/>
      <c r="Y71" s="404"/>
      <c r="Z71" s="404"/>
      <c r="AA71" s="404"/>
      <c r="AB71" s="395"/>
      <c r="AC71" s="395"/>
      <c r="AD71" s="395"/>
      <c r="AE71" s="395"/>
      <c r="AF71" s="395"/>
      <c r="AG71" s="395"/>
      <c r="AH71" s="395"/>
      <c r="AI71" s="395"/>
      <c r="AJ71" s="404"/>
    </row>
    <row r="72" spans="1:36" s="27" customFormat="1" ht="29.25" customHeight="1" thickBot="1">
      <c r="A72" s="312"/>
      <c r="B72" s="335"/>
      <c r="C72" s="313"/>
      <c r="D72" s="312" t="s">
        <v>143</v>
      </c>
      <c r="E72" s="313"/>
      <c r="F72" s="312" t="s">
        <v>199</v>
      </c>
      <c r="G72" s="313"/>
      <c r="H72" s="312" t="s">
        <v>144</v>
      </c>
      <c r="I72" s="313"/>
      <c r="J72" s="312" t="s">
        <v>56</v>
      </c>
      <c r="K72" s="313"/>
      <c r="L72" s="1"/>
      <c r="M72" s="1"/>
      <c r="N72" s="28"/>
      <c r="O72" s="28"/>
      <c r="P72" s="28"/>
      <c r="Q72" s="28"/>
      <c r="R72" s="28"/>
      <c r="S72" s="28"/>
      <c r="T72" s="404"/>
      <c r="U72" s="404"/>
      <c r="V72" s="404"/>
      <c r="W72" s="404"/>
      <c r="X72" s="404"/>
      <c r="Y72" s="404"/>
      <c r="Z72" s="404"/>
      <c r="AA72" s="404"/>
      <c r="AB72" s="404"/>
      <c r="AC72" s="404"/>
      <c r="AD72" s="404"/>
      <c r="AE72" s="404"/>
      <c r="AF72" s="404"/>
      <c r="AG72" s="404"/>
      <c r="AH72" s="404"/>
      <c r="AI72" s="404"/>
      <c r="AJ72" s="404"/>
    </row>
    <row r="73" spans="1:36" s="27" customFormat="1" ht="36" customHeight="1" thickBot="1">
      <c r="A73" s="364" t="s">
        <v>78</v>
      </c>
      <c r="B73" s="365"/>
      <c r="C73" s="365"/>
      <c r="D73" s="65" t="s">
        <v>79</v>
      </c>
      <c r="E73" s="71" t="s">
        <v>58</v>
      </c>
      <c r="F73" s="65" t="s">
        <v>79</v>
      </c>
      <c r="G73" s="71" t="s">
        <v>58</v>
      </c>
      <c r="H73" s="65" t="s">
        <v>79</v>
      </c>
      <c r="I73" s="71" t="s">
        <v>58</v>
      </c>
      <c r="J73" s="65" t="s">
        <v>79</v>
      </c>
      <c r="K73" s="71" t="s">
        <v>58</v>
      </c>
      <c r="L73" s="1"/>
      <c r="M73" s="1"/>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404"/>
    </row>
    <row r="74" spans="1:36" s="27" customFormat="1" ht="24" customHeight="1">
      <c r="A74" s="227" t="s">
        <v>190</v>
      </c>
      <c r="B74" s="347" t="s">
        <v>530</v>
      </c>
      <c r="C74" s="348"/>
      <c r="D74" s="32" t="s">
        <v>506</v>
      </c>
      <c r="E74" s="212">
        <f t="shared" ref="E74:K82" si="12">IF(D74="if NA ou X&gt;10 days",0,IF(D74="if 10 days ≥ X &gt; 5 days",1,IF(D74="if 5 days ≥ X &gt; 3 days",2, IF(D74="if X ≤ 3 days",3,IF(D74="part not included",3,0)))))</f>
        <v>2</v>
      </c>
      <c r="F74" s="32" t="s">
        <v>507</v>
      </c>
      <c r="G74" s="212">
        <f t="shared" si="12"/>
        <v>1</v>
      </c>
      <c r="H74" s="32" t="s">
        <v>507</v>
      </c>
      <c r="I74" s="212">
        <f t="shared" si="12"/>
        <v>1</v>
      </c>
      <c r="J74" s="32" t="s">
        <v>507</v>
      </c>
      <c r="K74" s="212">
        <f t="shared" si="12"/>
        <v>1</v>
      </c>
      <c r="L74" s="1"/>
      <c r="M74" s="1"/>
      <c r="N74" s="392"/>
      <c r="O74" s="392"/>
      <c r="P74" s="392"/>
      <c r="Q74" s="392"/>
      <c r="R74" s="392"/>
      <c r="S74" s="392"/>
      <c r="T74" s="393"/>
      <c r="U74" s="393"/>
      <c r="V74" s="392"/>
      <c r="W74" s="392"/>
      <c r="X74" s="392"/>
      <c r="Y74" s="392"/>
      <c r="Z74" s="392"/>
      <c r="AA74" s="392"/>
      <c r="AB74" s="393"/>
      <c r="AC74" s="393"/>
      <c r="AD74" s="392"/>
      <c r="AE74" s="392"/>
      <c r="AF74" s="392"/>
      <c r="AG74" s="392"/>
      <c r="AH74" s="392"/>
      <c r="AI74" s="392"/>
      <c r="AJ74" s="211"/>
    </row>
    <row r="75" spans="1:36" s="27" customFormat="1" ht="24" customHeight="1">
      <c r="A75" s="226" t="s">
        <v>191</v>
      </c>
      <c r="B75" s="345" t="s">
        <v>531</v>
      </c>
      <c r="C75" s="346"/>
      <c r="D75" s="208" t="s">
        <v>506</v>
      </c>
      <c r="E75" s="210">
        <f t="shared" si="12"/>
        <v>2</v>
      </c>
      <c r="F75" s="208" t="s">
        <v>507</v>
      </c>
      <c r="G75" s="210">
        <f t="shared" si="12"/>
        <v>1</v>
      </c>
      <c r="H75" s="208" t="s">
        <v>507</v>
      </c>
      <c r="I75" s="210">
        <f t="shared" ref="I75" si="13">IF(H75="if NA ou X&gt;10 days",0,IF(H75="if 10 days ≥ X &gt; 5 days",1,IF(H75="if 5 days ≥ X &gt; 3 days",2, IF(H75="if X ≤ 3 days",3,IF(H75="part not included",3,0)))))</f>
        <v>1</v>
      </c>
      <c r="J75" s="208" t="s">
        <v>507</v>
      </c>
      <c r="K75" s="210">
        <f t="shared" ref="K75" si="14">IF(J75="if NA ou X&gt;10 days",0,IF(J75="if 10 days ≥ X &gt; 5 days",1,IF(J75="if 5 days ≥ X &gt; 3 days",2, IF(J75="if X ≤ 3 days",3,IF(J75="part not included",3,0)))))</f>
        <v>1</v>
      </c>
      <c r="L75" s="1"/>
      <c r="M75" s="1"/>
      <c r="N75" s="392"/>
      <c r="O75" s="392"/>
      <c r="P75" s="392"/>
      <c r="Q75" s="392"/>
      <c r="R75" s="392"/>
      <c r="S75" s="392"/>
      <c r="T75" s="393"/>
      <c r="U75" s="393"/>
      <c r="V75" s="392"/>
      <c r="W75" s="392"/>
      <c r="X75" s="392"/>
      <c r="Y75" s="392"/>
      <c r="Z75" s="392"/>
      <c r="AA75" s="392"/>
      <c r="AB75" s="393"/>
      <c r="AC75" s="393"/>
      <c r="AD75" s="392"/>
      <c r="AE75" s="392"/>
      <c r="AF75" s="392"/>
      <c r="AG75" s="392"/>
      <c r="AH75" s="392"/>
      <c r="AI75" s="392"/>
      <c r="AJ75" s="211"/>
    </row>
    <row r="76" spans="1:36" s="27" customFormat="1" ht="24" customHeight="1">
      <c r="A76" s="226" t="s">
        <v>192</v>
      </c>
      <c r="B76" s="345" t="s">
        <v>532</v>
      </c>
      <c r="C76" s="346"/>
      <c r="D76" s="208" t="s">
        <v>506</v>
      </c>
      <c r="E76" s="210">
        <f t="shared" si="12"/>
        <v>2</v>
      </c>
      <c r="F76" s="208" t="s">
        <v>507</v>
      </c>
      <c r="G76" s="210">
        <f t="shared" si="12"/>
        <v>1</v>
      </c>
      <c r="H76" s="208" t="s">
        <v>507</v>
      </c>
      <c r="I76" s="210">
        <f t="shared" ref="I76" si="15">IF(H76="if NA ou X&gt;10 days",0,IF(H76="if 10 days ≥ X &gt; 5 days",1,IF(H76="if 5 days ≥ X &gt; 3 days",2, IF(H76="if X ≤ 3 days",3,IF(H76="part not included",3,0)))))</f>
        <v>1</v>
      </c>
      <c r="J76" s="208" t="s">
        <v>507</v>
      </c>
      <c r="K76" s="210">
        <f t="shared" ref="K76" si="16">IF(J76="if NA ou X&gt;10 days",0,IF(J76="if 10 days ≥ X &gt; 5 days",1,IF(J76="if 5 days ≥ X &gt; 3 days",2, IF(J76="if X ≤ 3 days",3,IF(J76="part not included",3,0)))))</f>
        <v>1</v>
      </c>
      <c r="L76" s="1"/>
      <c r="M76" s="1"/>
      <c r="N76" s="392"/>
      <c r="O76" s="392"/>
      <c r="P76" s="392"/>
      <c r="Q76" s="392"/>
      <c r="R76" s="392"/>
      <c r="S76" s="392"/>
      <c r="T76" s="393"/>
      <c r="U76" s="393"/>
      <c r="V76" s="392"/>
      <c r="W76" s="392"/>
      <c r="X76" s="392"/>
      <c r="Y76" s="392"/>
      <c r="Z76" s="392"/>
      <c r="AA76" s="392"/>
      <c r="AB76" s="393"/>
      <c r="AC76" s="393"/>
      <c r="AD76" s="392"/>
      <c r="AE76" s="392"/>
      <c r="AF76" s="392"/>
      <c r="AG76" s="392"/>
      <c r="AH76" s="392"/>
      <c r="AI76" s="392"/>
      <c r="AJ76" s="211"/>
    </row>
    <row r="77" spans="1:36" s="27" customFormat="1" ht="24" customHeight="1">
      <c r="A77" s="226" t="s">
        <v>193</v>
      </c>
      <c r="B77" s="345" t="s">
        <v>533</v>
      </c>
      <c r="C77" s="346"/>
      <c r="D77" s="208" t="s">
        <v>506</v>
      </c>
      <c r="E77" s="210">
        <f t="shared" si="12"/>
        <v>2</v>
      </c>
      <c r="F77" s="208" t="s">
        <v>507</v>
      </c>
      <c r="G77" s="210">
        <f t="shared" si="12"/>
        <v>1</v>
      </c>
      <c r="H77" s="208" t="s">
        <v>507</v>
      </c>
      <c r="I77" s="210">
        <f t="shared" ref="I77" si="17">IF(H77="if NA ou X&gt;10 days",0,IF(H77="if 10 days ≥ X &gt; 5 days",1,IF(H77="if 5 days ≥ X &gt; 3 days",2, IF(H77="if X ≤ 3 days",3,IF(H77="part not included",3,0)))))</f>
        <v>1</v>
      </c>
      <c r="J77" s="208" t="s">
        <v>507</v>
      </c>
      <c r="K77" s="210">
        <f t="shared" ref="K77" si="18">IF(J77="if NA ou X&gt;10 days",0,IF(J77="if 10 days ≥ X &gt; 5 days",1,IF(J77="if 5 days ≥ X &gt; 3 days",2, IF(J77="if X ≤ 3 days",3,IF(J77="part not included",3,0)))))</f>
        <v>1</v>
      </c>
      <c r="L77" s="1"/>
      <c r="M77" s="1"/>
      <c r="N77" s="392"/>
      <c r="O77" s="392"/>
      <c r="P77" s="392"/>
      <c r="Q77" s="392"/>
      <c r="R77" s="392"/>
      <c r="S77" s="392"/>
      <c r="T77" s="393"/>
      <c r="U77" s="393"/>
      <c r="V77" s="392"/>
      <c r="W77" s="392"/>
      <c r="X77" s="392"/>
      <c r="Y77" s="392"/>
      <c r="Z77" s="392"/>
      <c r="AA77" s="392"/>
      <c r="AB77" s="393"/>
      <c r="AC77" s="393"/>
      <c r="AD77" s="392"/>
      <c r="AE77" s="392"/>
      <c r="AF77" s="392"/>
      <c r="AG77" s="392"/>
      <c r="AH77" s="392"/>
      <c r="AI77" s="392"/>
      <c r="AJ77" s="211"/>
    </row>
    <row r="78" spans="1:36" s="27" customFormat="1" ht="24" customHeight="1">
      <c r="A78" s="226" t="s">
        <v>194</v>
      </c>
      <c r="B78" s="345" t="s">
        <v>534</v>
      </c>
      <c r="C78" s="346"/>
      <c r="D78" s="208" t="s">
        <v>506</v>
      </c>
      <c r="E78" s="210">
        <f t="shared" si="12"/>
        <v>2</v>
      </c>
      <c r="F78" s="208" t="s">
        <v>507</v>
      </c>
      <c r="G78" s="210">
        <f t="shared" si="12"/>
        <v>1</v>
      </c>
      <c r="H78" s="208" t="s">
        <v>507</v>
      </c>
      <c r="I78" s="210">
        <f t="shared" ref="I78" si="19">IF(H78="if NA ou X&gt;10 days",0,IF(H78="if 10 days ≥ X &gt; 5 days",1,IF(H78="if 5 days ≥ X &gt; 3 days",2, IF(H78="if X ≤ 3 days",3,IF(H78="part not included",3,0)))))</f>
        <v>1</v>
      </c>
      <c r="J78" s="208" t="s">
        <v>507</v>
      </c>
      <c r="K78" s="210">
        <f t="shared" ref="K78" si="20">IF(J78="if NA ou X&gt;10 days",0,IF(J78="if 10 days ≥ X &gt; 5 days",1,IF(J78="if 5 days ≥ X &gt; 3 days",2, IF(J78="if X ≤ 3 days",3,IF(J78="part not included",3,0)))))</f>
        <v>1</v>
      </c>
      <c r="L78" s="1"/>
      <c r="M78" s="1"/>
      <c r="N78" s="392"/>
      <c r="O78" s="392"/>
      <c r="P78" s="392"/>
      <c r="Q78" s="392"/>
      <c r="R78" s="392"/>
      <c r="S78" s="392"/>
      <c r="T78" s="393"/>
      <c r="U78" s="393"/>
      <c r="V78" s="392"/>
      <c r="W78" s="392"/>
      <c r="X78" s="392"/>
      <c r="Y78" s="392"/>
      <c r="Z78" s="392"/>
      <c r="AA78" s="392"/>
      <c r="AB78" s="393"/>
      <c r="AC78" s="393"/>
      <c r="AD78" s="392"/>
      <c r="AE78" s="392"/>
      <c r="AF78" s="392"/>
      <c r="AG78" s="392"/>
      <c r="AH78" s="392"/>
      <c r="AI78" s="392"/>
      <c r="AJ78" s="211"/>
    </row>
    <row r="79" spans="1:36" ht="24" customHeight="1">
      <c r="A79" s="226" t="s">
        <v>195</v>
      </c>
      <c r="B79" s="345" t="s">
        <v>535</v>
      </c>
      <c r="C79" s="346"/>
      <c r="D79" s="208" t="s">
        <v>506</v>
      </c>
      <c r="E79" s="210">
        <f t="shared" si="12"/>
        <v>2</v>
      </c>
      <c r="F79" s="208" t="s">
        <v>507</v>
      </c>
      <c r="G79" s="210">
        <f t="shared" si="12"/>
        <v>1</v>
      </c>
      <c r="H79" s="208" t="s">
        <v>507</v>
      </c>
      <c r="I79" s="210">
        <f t="shared" ref="I79" si="21">IF(H79="if NA ou X&gt;10 days",0,IF(H79="if 10 days ≥ X &gt; 5 days",1,IF(H79="if 5 days ≥ X &gt; 3 days",2, IF(H79="if X ≤ 3 days",3,IF(H79="part not included",3,0)))))</f>
        <v>1</v>
      </c>
      <c r="J79" s="208" t="s">
        <v>507</v>
      </c>
      <c r="K79" s="210">
        <f t="shared" ref="K79" si="22">IF(J79="if NA ou X&gt;10 days",0,IF(J79="if 10 days ≥ X &gt; 5 days",1,IF(J79="if 5 days ≥ X &gt; 3 days",2, IF(J79="if X ≤ 3 days",3,IF(J79="part not included",3,0)))))</f>
        <v>1</v>
      </c>
    </row>
    <row r="80" spans="1:36" ht="24" customHeight="1">
      <c r="A80" s="226" t="s">
        <v>196</v>
      </c>
      <c r="B80" s="345" t="s">
        <v>536</v>
      </c>
      <c r="C80" s="346"/>
      <c r="D80" s="208" t="s">
        <v>506</v>
      </c>
      <c r="E80" s="210">
        <f t="shared" si="12"/>
        <v>2</v>
      </c>
      <c r="F80" s="208" t="s">
        <v>507</v>
      </c>
      <c r="G80" s="210">
        <f t="shared" si="12"/>
        <v>1</v>
      </c>
      <c r="H80" s="208" t="s">
        <v>507</v>
      </c>
      <c r="I80" s="210">
        <f t="shared" ref="I80" si="23">IF(H80="if NA ou X&gt;10 days",0,IF(H80="if 10 days ≥ X &gt; 5 days",1,IF(H80="if 5 days ≥ X &gt; 3 days",2, IF(H80="if X ≤ 3 days",3,IF(H80="part not included",3,0)))))</f>
        <v>1</v>
      </c>
      <c r="J80" s="208" t="s">
        <v>507</v>
      </c>
      <c r="K80" s="210">
        <f t="shared" ref="K80" si="24">IF(J80="if NA ou X&gt;10 days",0,IF(J80="if 10 days ≥ X &gt; 5 days",1,IF(J80="if 5 days ≥ X &gt; 3 days",2, IF(J80="if X ≤ 3 days",3,IF(J80="part not included",3,0)))))</f>
        <v>1</v>
      </c>
    </row>
    <row r="81" spans="1:36" ht="24" customHeight="1">
      <c r="A81" s="226" t="s">
        <v>197</v>
      </c>
      <c r="B81" s="345" t="s">
        <v>537</v>
      </c>
      <c r="C81" s="346"/>
      <c r="D81" s="208" t="s">
        <v>506</v>
      </c>
      <c r="E81" s="210">
        <f t="shared" si="12"/>
        <v>2</v>
      </c>
      <c r="F81" s="208" t="s">
        <v>507</v>
      </c>
      <c r="G81" s="210">
        <f t="shared" si="12"/>
        <v>1</v>
      </c>
      <c r="H81" s="208" t="s">
        <v>507</v>
      </c>
      <c r="I81" s="210">
        <f t="shared" ref="I81" si="25">IF(H81="if NA ou X&gt;10 days",0,IF(H81="if 10 days ≥ X &gt; 5 days",1,IF(H81="if 5 days ≥ X &gt; 3 days",2, IF(H81="if X ≤ 3 days",3,IF(H81="part not included",3,0)))))</f>
        <v>1</v>
      </c>
      <c r="J81" s="208" t="s">
        <v>507</v>
      </c>
      <c r="K81" s="210">
        <f t="shared" ref="K81" si="26">IF(J81="if NA ou X&gt;10 days",0,IF(J81="if 10 days ≥ X &gt; 5 days",1,IF(J81="if 5 days ≥ X &gt; 3 days",2, IF(J81="if X ≤ 3 days",3,IF(J81="part not included",3,0)))))</f>
        <v>1</v>
      </c>
    </row>
    <row r="82" spans="1:36" ht="24" customHeight="1" thickBot="1">
      <c r="A82" s="226" t="s">
        <v>198</v>
      </c>
      <c r="B82" s="384" t="s">
        <v>538</v>
      </c>
      <c r="C82" s="385"/>
      <c r="D82" s="208" t="s">
        <v>506</v>
      </c>
      <c r="E82" s="210">
        <f t="shared" si="12"/>
        <v>2</v>
      </c>
      <c r="F82" s="208" t="s">
        <v>507</v>
      </c>
      <c r="G82" s="210">
        <f t="shared" si="12"/>
        <v>1</v>
      </c>
      <c r="H82" s="208" t="s">
        <v>507</v>
      </c>
      <c r="I82" s="210">
        <f t="shared" ref="I82" si="27">IF(H82="if NA ou X&gt;10 days",0,IF(H82="if 10 days ≥ X &gt; 5 days",1,IF(H82="if 5 days ≥ X &gt; 3 days",2, IF(H82="if X ≤ 3 days",3,IF(H82="part not included",3,0)))))</f>
        <v>1</v>
      </c>
      <c r="J82" s="208" t="s">
        <v>507</v>
      </c>
      <c r="K82" s="210">
        <f t="shared" ref="K82" si="28">IF(J82="if NA ou X&gt;10 days",0,IF(J82="if 10 days ≥ X &gt; 5 days",1,IF(J82="if 5 days ≥ X &gt; 3 days",2, IF(J82="if X ≤ 3 days",3,IF(J82="part not included",3,0)))))</f>
        <v>1</v>
      </c>
    </row>
    <row r="83" spans="1:36" s="27" customFormat="1" ht="14.1" customHeight="1" thickBot="1">
      <c r="A83" s="323" t="s">
        <v>206</v>
      </c>
      <c r="B83" s="324"/>
      <c r="C83" s="325"/>
      <c r="D83" s="66"/>
      <c r="E83" s="58">
        <f>SUM(E74:E82)</f>
        <v>18</v>
      </c>
      <c r="F83" s="66"/>
      <c r="G83" s="58">
        <f>SUM(G74:G82)</f>
        <v>9</v>
      </c>
      <c r="H83" s="66"/>
      <c r="I83" s="58">
        <f>SUM(I74:I82)</f>
        <v>9</v>
      </c>
      <c r="J83" s="66"/>
      <c r="K83" s="58">
        <f>SUM(K74:K82)</f>
        <v>9</v>
      </c>
      <c r="L83" s="73">
        <f>E83+G83+K83+I83</f>
        <v>45</v>
      </c>
      <c r="M83" s="61" t="s">
        <v>545</v>
      </c>
      <c r="N83" s="29"/>
      <c r="O83" s="29"/>
      <c r="P83" s="29"/>
      <c r="Q83" s="29"/>
      <c r="R83" s="29"/>
      <c r="S83" s="29"/>
      <c r="T83" s="394"/>
      <c r="U83" s="394"/>
      <c r="V83" s="394"/>
      <c r="W83" s="394"/>
      <c r="X83" s="394"/>
      <c r="Y83" s="394"/>
      <c r="Z83" s="394"/>
      <c r="AA83" s="394"/>
      <c r="AB83" s="394"/>
      <c r="AC83" s="394"/>
      <c r="AD83" s="394"/>
      <c r="AE83" s="394"/>
      <c r="AF83" s="394"/>
      <c r="AG83" s="394"/>
      <c r="AH83" s="394"/>
      <c r="AI83" s="394"/>
      <c r="AJ83" s="403"/>
    </row>
    <row r="84" spans="1:36" s="27" customFormat="1" ht="14.1" customHeight="1" thickBot="1">
      <c r="A84" s="326"/>
      <c r="B84" s="327"/>
      <c r="C84" s="328"/>
      <c r="D84" s="69"/>
      <c r="E84" s="70"/>
      <c r="F84" s="62"/>
      <c r="G84" s="70"/>
      <c r="H84" s="62"/>
      <c r="I84" s="62"/>
      <c r="J84" s="62"/>
      <c r="K84" s="62"/>
      <c r="L84" s="101">
        <f>L83*10/108</f>
        <v>4.166666666666667</v>
      </c>
      <c r="M84" s="61" t="s">
        <v>33</v>
      </c>
      <c r="N84" s="29"/>
      <c r="O84" s="29"/>
      <c r="P84" s="29"/>
      <c r="Q84" s="29"/>
      <c r="R84" s="29"/>
      <c r="S84" s="29"/>
      <c r="T84" s="394"/>
      <c r="U84" s="394"/>
      <c r="V84" s="394"/>
      <c r="W84" s="394"/>
      <c r="X84" s="394"/>
      <c r="Y84" s="394"/>
      <c r="Z84" s="394"/>
      <c r="AA84" s="394"/>
      <c r="AB84" s="394"/>
      <c r="AC84" s="394"/>
      <c r="AD84" s="394"/>
      <c r="AE84" s="394"/>
      <c r="AF84" s="394"/>
      <c r="AG84" s="394"/>
      <c r="AH84" s="394"/>
      <c r="AI84" s="394"/>
      <c r="AJ84" s="403"/>
    </row>
    <row r="85" spans="1:36" s="27" customFormat="1" ht="14.1" customHeight="1">
      <c r="A85" s="1"/>
      <c r="B85" s="1"/>
      <c r="C85" s="1"/>
      <c r="D85" s="1"/>
      <c r="E85" s="1"/>
      <c r="F85" s="1"/>
      <c r="G85" s="1"/>
      <c r="H85" s="1"/>
      <c r="I85" s="1"/>
      <c r="J85" s="1"/>
      <c r="K85" s="1"/>
    </row>
    <row r="86" spans="1:36" s="27" customFormat="1">
      <c r="A86" s="1"/>
      <c r="B86" s="1"/>
      <c r="C86" s="1"/>
      <c r="D86" s="1"/>
      <c r="E86" s="1"/>
      <c r="F86" s="1"/>
      <c r="G86" s="1"/>
      <c r="H86" s="1"/>
      <c r="I86" s="1"/>
      <c r="J86" s="1"/>
      <c r="K86" s="1"/>
    </row>
    <row r="87" spans="1:36" s="27" customFormat="1">
      <c r="A87" s="1"/>
      <c r="B87" s="1"/>
      <c r="C87" s="1"/>
      <c r="D87" s="1"/>
      <c r="E87" s="1"/>
      <c r="F87" s="1"/>
      <c r="G87" s="1"/>
      <c r="H87" s="1"/>
      <c r="I87" s="1"/>
      <c r="J87" s="1"/>
      <c r="K87" s="1"/>
    </row>
    <row r="88" spans="1:36" s="27" customFormat="1">
      <c r="A88" s="1"/>
      <c r="B88" s="1"/>
      <c r="C88" s="1"/>
      <c r="D88" s="1"/>
      <c r="E88" s="1"/>
      <c r="F88" s="1"/>
      <c r="G88" s="1"/>
      <c r="H88" s="1"/>
      <c r="I88" s="1"/>
      <c r="J88" s="1"/>
      <c r="K88" s="1"/>
    </row>
  </sheetData>
  <sheetProtection sheet="1" selectLockedCells="1"/>
  <mergeCells count="162">
    <mergeCell ref="AJ83:AJ84"/>
    <mergeCell ref="X75:Y75"/>
    <mergeCell ref="Z75:AA75"/>
    <mergeCell ref="AB75:AC75"/>
    <mergeCell ref="AD75:AE75"/>
    <mergeCell ref="AF75:AG75"/>
    <mergeCell ref="AH75:AI75"/>
    <mergeCell ref="T71:AA71"/>
    <mergeCell ref="AB71:AI71"/>
    <mergeCell ref="AJ71:AJ73"/>
    <mergeCell ref="T72:AA72"/>
    <mergeCell ref="AB72:AI72"/>
    <mergeCell ref="AD73:AE73"/>
    <mergeCell ref="AF73:AG73"/>
    <mergeCell ref="AH73:AI73"/>
    <mergeCell ref="AH76:AI76"/>
    <mergeCell ref="T75:U75"/>
    <mergeCell ref="V75:W75"/>
    <mergeCell ref="T76:U76"/>
    <mergeCell ref="V76:W76"/>
    <mergeCell ref="X76:Y76"/>
    <mergeCell ref="Z76:AA76"/>
    <mergeCell ref="AF74:AG74"/>
    <mergeCell ref="T77:U77"/>
    <mergeCell ref="A20:F20"/>
    <mergeCell ref="A54:F54"/>
    <mergeCell ref="A64:C65"/>
    <mergeCell ref="D56:E56"/>
    <mergeCell ref="F56:G56"/>
    <mergeCell ref="H56:I56"/>
    <mergeCell ref="A33:I33"/>
    <mergeCell ref="F57:G57"/>
    <mergeCell ref="H57:I57"/>
    <mergeCell ref="A39:C39"/>
    <mergeCell ref="F38:G38"/>
    <mergeCell ref="H38:I38"/>
    <mergeCell ref="A56:C57"/>
    <mergeCell ref="B59:C59"/>
    <mergeCell ref="B60:C60"/>
    <mergeCell ref="B29:C29"/>
    <mergeCell ref="F23:G23"/>
    <mergeCell ref="H23:I23"/>
    <mergeCell ref="A37:C38"/>
    <mergeCell ref="D37:E37"/>
    <mergeCell ref="F37:G37"/>
    <mergeCell ref="H37:I37"/>
    <mergeCell ref="AH74:AI74"/>
    <mergeCell ref="B42:C42"/>
    <mergeCell ref="B47:C47"/>
    <mergeCell ref="B48:C48"/>
    <mergeCell ref="B46:C46"/>
    <mergeCell ref="B43:C43"/>
    <mergeCell ref="B44:C44"/>
    <mergeCell ref="B45:C45"/>
    <mergeCell ref="J57:K57"/>
    <mergeCell ref="N74:O74"/>
    <mergeCell ref="T73:U73"/>
    <mergeCell ref="N73:O73"/>
    <mergeCell ref="T74:U74"/>
    <mergeCell ref="F71:G71"/>
    <mergeCell ref="H71:I71"/>
    <mergeCell ref="D57:E57"/>
    <mergeCell ref="A58:C58"/>
    <mergeCell ref="J56:K56"/>
    <mergeCell ref="A67:I67"/>
    <mergeCell ref="A71:C72"/>
    <mergeCell ref="D71:E71"/>
    <mergeCell ref="B74:C74"/>
    <mergeCell ref="J1:M2"/>
    <mergeCell ref="L22:L23"/>
    <mergeCell ref="J23:K23"/>
    <mergeCell ref="J22:K22"/>
    <mergeCell ref="A30:C31"/>
    <mergeCell ref="A1:I2"/>
    <mergeCell ref="A24:C24"/>
    <mergeCell ref="A15:I15"/>
    <mergeCell ref="A17:I17"/>
    <mergeCell ref="A16:I16"/>
    <mergeCell ref="A6:I6"/>
    <mergeCell ref="A7:I7"/>
    <mergeCell ref="A14:I14"/>
    <mergeCell ref="A8:I13"/>
    <mergeCell ref="A22:C23"/>
    <mergeCell ref="A4:J4"/>
    <mergeCell ref="B25:C25"/>
    <mergeCell ref="B26:C26"/>
    <mergeCell ref="B27:C27"/>
    <mergeCell ref="B28:C28"/>
    <mergeCell ref="D22:E22"/>
    <mergeCell ref="F22:G22"/>
    <mergeCell ref="H22:I22"/>
    <mergeCell ref="D23:E23"/>
    <mergeCell ref="T83:AA84"/>
    <mergeCell ref="AB83:AI84"/>
    <mergeCell ref="P74:Q74"/>
    <mergeCell ref="R74:S74"/>
    <mergeCell ref="X77:Y77"/>
    <mergeCell ref="P73:Q73"/>
    <mergeCell ref="R73:S73"/>
    <mergeCell ref="V73:W73"/>
    <mergeCell ref="X73:Y73"/>
    <mergeCell ref="P77:Q77"/>
    <mergeCell ref="X74:Y74"/>
    <mergeCell ref="V77:W77"/>
    <mergeCell ref="V74:W74"/>
    <mergeCell ref="R77:S77"/>
    <mergeCell ref="P75:Q75"/>
    <mergeCell ref="R75:S75"/>
    <mergeCell ref="P76:Q76"/>
    <mergeCell ref="R76:S76"/>
    <mergeCell ref="AH78:AI78"/>
    <mergeCell ref="AH77:AI77"/>
    <mergeCell ref="Z73:AA73"/>
    <mergeCell ref="AB73:AC73"/>
    <mergeCell ref="Z74:AA74"/>
    <mergeCell ref="AB74:AC74"/>
    <mergeCell ref="AF78:AG78"/>
    <mergeCell ref="N78:O78"/>
    <mergeCell ref="P78:Q78"/>
    <mergeCell ref="R78:S78"/>
    <mergeCell ref="T78:U78"/>
    <mergeCell ref="AD76:AE76"/>
    <mergeCell ref="AF76:AG76"/>
    <mergeCell ref="AF77:AG77"/>
    <mergeCell ref="AD74:AE74"/>
    <mergeCell ref="Z78:AA78"/>
    <mergeCell ref="AB78:AC78"/>
    <mergeCell ref="Z77:AA77"/>
    <mergeCell ref="AB77:AC77"/>
    <mergeCell ref="AD77:AE77"/>
    <mergeCell ref="N77:O77"/>
    <mergeCell ref="N76:O76"/>
    <mergeCell ref="AB76:AC76"/>
    <mergeCell ref="X78:Y78"/>
    <mergeCell ref="V78:W78"/>
    <mergeCell ref="AD78:AE78"/>
    <mergeCell ref="N75:O75"/>
    <mergeCell ref="D72:E72"/>
    <mergeCell ref="B61:C61"/>
    <mergeCell ref="B62:C62"/>
    <mergeCell ref="B63:C63"/>
    <mergeCell ref="J71:K71"/>
    <mergeCell ref="J72:K72"/>
    <mergeCell ref="A83:C84"/>
    <mergeCell ref="B82:C82"/>
    <mergeCell ref="B81:C81"/>
    <mergeCell ref="B76:C76"/>
    <mergeCell ref="B77:C77"/>
    <mergeCell ref="B78:C78"/>
    <mergeCell ref="J38:K38"/>
    <mergeCell ref="J37:K37"/>
    <mergeCell ref="D38:E38"/>
    <mergeCell ref="B40:C40"/>
    <mergeCell ref="B41:C41"/>
    <mergeCell ref="B79:C79"/>
    <mergeCell ref="B80:C80"/>
    <mergeCell ref="A73:C73"/>
    <mergeCell ref="F72:G72"/>
    <mergeCell ref="H72:I72"/>
    <mergeCell ref="A52:I52"/>
    <mergeCell ref="A49:C50"/>
    <mergeCell ref="B75:C75"/>
  </mergeCells>
  <phoneticPr fontId="53" type="noConversion"/>
  <conditionalFormatting sqref="D25:D29 F25:F29 H25:H29 J25:J29">
    <cfRule type="containsText" dxfId="41" priority="28" operator="containsText" text="not">
      <formula>NOT(ISERROR(SEARCH("not",D25)))</formula>
    </cfRule>
    <cfRule type="containsText" dxfId="40" priority="309" operator="containsText" text="years">
      <formula>NOT(ISERROR(SEARCH("years",D25)))</formula>
    </cfRule>
    <cfRule type="containsText" dxfId="39" priority="310" operator="containsText" text="select">
      <formula>NOT(ISERROR(SEARCH("select",D25)))</formula>
    </cfRule>
  </conditionalFormatting>
  <conditionalFormatting sqref="D74:D82 F74:F82 H74:H82 J74:J82 D59:D63 F59:F63 H59:H63 J59:J63">
    <cfRule type="containsText" dxfId="38" priority="14" operator="containsText" text="not">
      <formula>NOT(ISERROR(SEARCH("not",D59)))</formula>
    </cfRule>
    <cfRule type="containsText" dxfId="37" priority="307" operator="containsText" text="days">
      <formula>NOT(ISERROR(SEARCH("days",D59)))</formula>
    </cfRule>
    <cfRule type="containsText" dxfId="36" priority="308" operator="containsText" text="select">
      <formula>NOT(ISERROR(SEARCH("select",D59)))</formula>
    </cfRule>
  </conditionalFormatting>
  <conditionalFormatting sqref="D40:D48">
    <cfRule type="containsText" dxfId="35" priority="27" operator="containsText" text="not">
      <formula>NOT(ISERROR(SEARCH("not",D40)))</formula>
    </cfRule>
    <cfRule type="containsText" dxfId="34" priority="153" operator="containsText" text="years">
      <formula>NOT(ISERROR(SEARCH("years",D40)))</formula>
    </cfRule>
    <cfRule type="containsText" dxfId="33" priority="154" operator="containsText" text="select">
      <formula>NOT(ISERROR(SEARCH("select",D40)))</formula>
    </cfRule>
  </conditionalFormatting>
  <conditionalFormatting sqref="F40:F48">
    <cfRule type="containsText" dxfId="32" priority="11" operator="containsText" text="not">
      <formula>NOT(ISERROR(SEARCH("not",F40)))</formula>
    </cfRule>
    <cfRule type="containsText" dxfId="31" priority="12" operator="containsText" text="years">
      <formula>NOT(ISERROR(SEARCH("years",F40)))</formula>
    </cfRule>
    <cfRule type="containsText" dxfId="30" priority="13" operator="containsText" text="select">
      <formula>NOT(ISERROR(SEARCH("select",F40)))</formula>
    </cfRule>
  </conditionalFormatting>
  <conditionalFormatting sqref="H40:H48">
    <cfRule type="containsText" dxfId="29" priority="8" operator="containsText" text="not">
      <formula>NOT(ISERROR(SEARCH("not",H40)))</formula>
    </cfRule>
    <cfRule type="containsText" dxfId="28" priority="9" operator="containsText" text="years">
      <formula>NOT(ISERROR(SEARCH("years",H40)))</formula>
    </cfRule>
    <cfRule type="containsText" dxfId="27" priority="10" operator="containsText" text="select">
      <formula>NOT(ISERROR(SEARCH("select",H40)))</formula>
    </cfRule>
  </conditionalFormatting>
  <conditionalFormatting sqref="J40:J48">
    <cfRule type="containsText" dxfId="26" priority="5" operator="containsText" text="not">
      <formula>NOT(ISERROR(SEARCH("not",J40)))</formula>
    </cfRule>
    <cfRule type="containsText" dxfId="25" priority="6" operator="containsText" text="years">
      <formula>NOT(ISERROR(SEARCH("years",J40)))</formula>
    </cfRule>
    <cfRule type="containsText" dxfId="24" priority="7" operator="containsText" text="select">
      <formula>NOT(ISERROR(SEARCH("select",J40)))</formula>
    </cfRule>
  </conditionalFormatting>
  <conditionalFormatting sqref="A20">
    <cfRule type="containsText" dxfId="23" priority="4" operator="containsText" text=" ">
      <formula>NOT(ISERROR(SEARCH(" ",A20)))</formula>
    </cfRule>
  </conditionalFormatting>
  <conditionalFormatting sqref="A54">
    <cfRule type="containsText" dxfId="22" priority="2" operator="containsText" text=" ">
      <formula>NOT(ISERROR(SEARCH(" ",A54)))</formula>
    </cfRule>
  </conditionalFormatting>
  <dataValidations count="11">
    <dataValidation type="list" allowBlank="1" showInputMessage="1" showErrorMessage="1" sqref="J25 D25 F25 H25" xr:uid="{00000000-0002-0000-0500-000000000000}">
      <formula1>IF($L$25="not removable",Nrem_dureelist2,IF($L$25="part not included",part_not_included,rem_dureelist2))</formula1>
    </dataValidation>
    <dataValidation type="list" allowBlank="1" showInputMessage="1" showErrorMessage="1" sqref="J26 D26 F26 H26" xr:uid="{00000000-0002-0000-0500-000001000000}">
      <formula1>IF($L$26="not removable",Nrem_dureelist2,IF($L$26="part not included",part_not_included,rem_dureelist2))</formula1>
    </dataValidation>
    <dataValidation type="list" allowBlank="1" showInputMessage="1" showErrorMessage="1" sqref="J27 D27 F27 H27" xr:uid="{00000000-0002-0000-0500-000002000000}">
      <formula1>IF($L$27="not removable",Nrem_dureelist2,IF($L$27="part not included",part_not_included,rem_dureelist2))</formula1>
    </dataValidation>
    <dataValidation type="list" allowBlank="1" showInputMessage="1" showErrorMessage="1" sqref="D40:D48 F40:F48 H40:H48 J40:J48" xr:uid="{00000000-0002-0000-0500-000003000000}">
      <formula1>rem_dureelist1</formula1>
    </dataValidation>
    <dataValidation type="list" allowBlank="1" showInputMessage="1" showErrorMessage="1" sqref="D28 F28 H28 J28" xr:uid="{00000000-0002-0000-0500-000004000000}">
      <formula1>IF($L$28="not removable",Nrem_dureelist2,IF($L$28="part not included",part_not_included,rem_dureelist2))</formula1>
    </dataValidation>
    <dataValidation type="list" allowBlank="1" showInputMessage="1" showErrorMessage="1" sqref="D29 F29 H29 J29" xr:uid="{00000000-0002-0000-0500-000005000000}">
      <formula1>IF($L$29="not removable",Nrem_dureelist2,IF($L$29="part not included",part_not_included,rem_dureelist2))</formula1>
    </dataValidation>
    <dataValidation type="list" allowBlank="1" showInputMessage="1" showErrorMessage="1" sqref="D59 F59 H59 J59" xr:uid="{00000000-0002-0000-0500-000006000000}">
      <formula1>IF($L$25="part not included",part_not_included,C3.3)</formula1>
    </dataValidation>
    <dataValidation type="list" allowBlank="1" showInputMessage="1" showErrorMessage="1" sqref="D60 F60 H60 J60" xr:uid="{00000000-0002-0000-0500-000007000000}">
      <formula1>IF($L$26="part not included",part_not_included,C3.3)</formula1>
    </dataValidation>
    <dataValidation type="list" allowBlank="1" showInputMessage="1" showErrorMessage="1" sqref="D61 F61 H61 J61" xr:uid="{00000000-0002-0000-0500-000008000000}">
      <formula1>IF($L$27="part not included",part_not_included,C3.3)</formula1>
    </dataValidation>
    <dataValidation type="list" allowBlank="1" showInputMessage="1" showErrorMessage="1" sqref="D62 F62 H62 J62" xr:uid="{00000000-0002-0000-0500-000009000000}">
      <formula1>IF($L$28="part not included",part_not_included,C3.3)</formula1>
    </dataValidation>
    <dataValidation type="list" allowBlank="1" showInputMessage="1" showErrorMessage="1" sqref="D63 F63 H63 J63" xr:uid="{00000000-0002-0000-0500-00000A000000}">
      <formula1>IF($L$29="part not included",part_not_included,C3.3)</formula1>
    </dataValidation>
  </dataValidations>
  <pageMargins left="0.7" right="0.7" top="0.75" bottom="0.75" header="0.3" footer="0.3"/>
  <pageSetup paperSize="9" scale="43"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D1428019-FD12-4A43-9353-5D346BFFAAA4}">
            <xm:f>NOT(ISERROR(SEARCH("please",A20)))</xm:f>
            <xm:f>"please"</xm:f>
            <x14:dxf>
              <font>
                <color rgb="FFFF0000"/>
              </font>
              <fill>
                <patternFill>
                  <bgColor rgb="FFFFFF00"/>
                </patternFill>
              </fill>
            </x14:dxf>
          </x14:cfRule>
          <xm:sqref>A20</xm:sqref>
        </x14:conditionalFormatting>
        <x14:conditionalFormatting xmlns:xm="http://schemas.microsoft.com/office/excel/2006/main">
          <x14:cfRule type="containsText" priority="1" operator="containsText" id="{C591D858-F467-4A38-9EF9-493A7A6A4A2C}">
            <xm:f>NOT(ISERROR(SEARCH("please",A54)))</xm:f>
            <xm:f>"please"</xm:f>
            <x14:dxf>
              <font>
                <color rgb="FFFF0000"/>
              </font>
              <fill>
                <patternFill>
                  <bgColor rgb="FFFFFF00"/>
                </patternFill>
              </fill>
            </x14:dxf>
          </x14:cfRule>
          <xm:sqref>A54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B000000}">
          <x14:formula1>
            <xm:f>data!$D$24:$D$30</xm:f>
          </x14:formula1>
          <xm:sqref>D74:D82 F74:F82 H74:H82 J74:J82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5">
    <pageSetUpPr fitToPage="1"/>
  </sheetPr>
  <dimension ref="A1:AG178"/>
  <sheetViews>
    <sheetView topLeftCell="A19" zoomScale="80" zoomScaleNormal="80" workbookViewId="0">
      <selection activeCell="A22" sqref="A22:I22"/>
    </sheetView>
  </sheetViews>
  <sheetFormatPr defaultColWidth="11.44140625" defaultRowHeight="14.4"/>
  <cols>
    <col min="1" max="2" width="4.6640625" style="26" customWidth="1"/>
    <col min="3" max="3" width="7.44140625" style="26" customWidth="1"/>
    <col min="4" max="5" width="4.6640625" style="26" customWidth="1"/>
    <col min="6" max="6" width="17.109375" style="26" customWidth="1"/>
    <col min="7" max="7" width="13.33203125" style="26" customWidth="1"/>
    <col min="8" max="9" width="13.33203125" customWidth="1"/>
    <col min="10" max="10" width="14.6640625" customWidth="1"/>
    <col min="11" max="11" width="11.44140625" customWidth="1"/>
    <col min="12" max="12" width="6.5546875" customWidth="1"/>
    <col min="15" max="15" width="11.44140625" style="1"/>
    <col min="16" max="16" width="11.109375" style="1" customWidth="1"/>
    <col min="17" max="17" width="12.88671875" style="1" customWidth="1"/>
    <col min="18" max="16384" width="11.44140625" style="1"/>
  </cols>
  <sheetData>
    <row r="1" spans="1:33" ht="15" customHeight="1">
      <c r="A1" s="300" t="s">
        <v>81</v>
      </c>
      <c r="B1" s="301"/>
      <c r="C1" s="301"/>
      <c r="D1" s="301"/>
      <c r="E1" s="301"/>
      <c r="F1" s="301"/>
      <c r="G1" s="301"/>
      <c r="H1" s="301"/>
      <c r="I1" s="301"/>
      <c r="J1" s="301"/>
      <c r="K1" s="301"/>
      <c r="L1" s="284" t="s">
        <v>546</v>
      </c>
      <c r="M1" s="285"/>
      <c r="N1" s="285"/>
      <c r="O1" s="285"/>
      <c r="P1" s="286"/>
      <c r="Q1" s="5"/>
    </row>
    <row r="2" spans="1:33" ht="15.75" customHeight="1" thickBot="1">
      <c r="A2" s="303"/>
      <c r="B2" s="304"/>
      <c r="C2" s="304"/>
      <c r="D2" s="304"/>
      <c r="E2" s="304"/>
      <c r="F2" s="304"/>
      <c r="G2" s="304"/>
      <c r="H2" s="304"/>
      <c r="I2" s="304"/>
      <c r="J2" s="304"/>
      <c r="K2" s="304"/>
      <c r="L2" s="287"/>
      <c r="M2" s="288"/>
      <c r="N2" s="288"/>
      <c r="O2" s="288"/>
      <c r="P2" s="289"/>
      <c r="Q2" s="5"/>
    </row>
    <row r="3" spans="1:33" ht="15.75" customHeight="1" thickBot="1">
      <c r="A3" s="103"/>
      <c r="B3" s="103"/>
      <c r="C3" s="103"/>
      <c r="D3" s="103"/>
      <c r="E3" s="103"/>
      <c r="F3" s="103"/>
      <c r="G3" s="1"/>
      <c r="H3" s="1"/>
      <c r="I3" s="1"/>
      <c r="J3" s="1"/>
      <c r="K3" s="1"/>
      <c r="L3" s="1"/>
      <c r="M3" s="1"/>
      <c r="N3" s="1"/>
    </row>
    <row r="4" spans="1:33" customFormat="1" ht="15" customHeight="1">
      <c r="A4" s="372" t="s">
        <v>280</v>
      </c>
      <c r="B4" s="340"/>
      <c r="C4" s="340"/>
      <c r="D4" s="340"/>
      <c r="E4" s="340"/>
      <c r="F4" s="340"/>
      <c r="G4" s="340"/>
      <c r="H4" s="340"/>
      <c r="I4" s="340"/>
      <c r="J4" s="340"/>
      <c r="K4" s="341"/>
      <c r="L4" s="1"/>
      <c r="M4" s="1"/>
      <c r="N4" s="130"/>
      <c r="O4" s="1"/>
      <c r="P4" s="1"/>
      <c r="Q4" s="1"/>
      <c r="R4" s="1"/>
      <c r="S4" s="1"/>
      <c r="T4" s="1"/>
      <c r="U4" s="1"/>
      <c r="V4" s="1"/>
      <c r="W4" s="1"/>
      <c r="X4" s="1"/>
      <c r="Y4" s="1"/>
      <c r="Z4" s="1"/>
      <c r="AA4" s="1"/>
      <c r="AB4" s="1"/>
      <c r="AC4" s="1"/>
      <c r="AD4" s="1"/>
      <c r="AE4" s="1"/>
      <c r="AF4" s="1"/>
      <c r="AG4" s="1"/>
    </row>
    <row r="5" spans="1:33" customFormat="1" ht="15" customHeight="1">
      <c r="A5" s="353" t="s">
        <v>283</v>
      </c>
      <c r="B5" s="354"/>
      <c r="C5" s="354"/>
      <c r="D5" s="354"/>
      <c r="E5" s="354"/>
      <c r="F5" s="354"/>
      <c r="G5" s="354"/>
      <c r="H5" s="354"/>
      <c r="I5" s="354"/>
      <c r="J5" s="354"/>
      <c r="K5" s="355"/>
      <c r="L5" s="1"/>
      <c r="M5" s="1"/>
      <c r="N5" s="1"/>
      <c r="O5" s="1"/>
      <c r="P5" s="1"/>
      <c r="Q5" s="1"/>
      <c r="R5" s="1"/>
      <c r="S5" s="1"/>
      <c r="T5" s="1"/>
      <c r="U5" s="1"/>
      <c r="V5" s="1"/>
      <c r="W5" s="1"/>
      <c r="X5" s="1"/>
      <c r="Y5" s="1"/>
      <c r="Z5" s="1"/>
      <c r="AA5" s="1"/>
      <c r="AB5" s="1"/>
      <c r="AC5" s="1"/>
      <c r="AD5" s="1"/>
      <c r="AE5" s="1"/>
      <c r="AF5" s="1"/>
      <c r="AG5" s="1"/>
    </row>
    <row r="6" spans="1:33" customFormat="1" ht="15" customHeight="1">
      <c r="A6" s="353" t="s">
        <v>284</v>
      </c>
      <c r="B6" s="354"/>
      <c r="C6" s="354"/>
      <c r="D6" s="354"/>
      <c r="E6" s="354"/>
      <c r="F6" s="354"/>
      <c r="G6" s="354"/>
      <c r="H6" s="354"/>
      <c r="I6" s="354"/>
      <c r="J6" s="354"/>
      <c r="K6" s="355"/>
      <c r="L6" s="1"/>
      <c r="M6" s="1"/>
      <c r="N6" s="1"/>
      <c r="O6" s="1"/>
      <c r="P6" s="1"/>
      <c r="Q6" s="1"/>
      <c r="R6" s="1"/>
      <c r="S6" s="1"/>
      <c r="T6" s="1"/>
      <c r="U6" s="1"/>
      <c r="V6" s="1"/>
      <c r="W6" s="1"/>
      <c r="X6" s="1"/>
      <c r="Y6" s="1"/>
      <c r="Z6" s="1"/>
      <c r="AA6" s="1"/>
      <c r="AB6" s="1"/>
      <c r="AC6" s="1"/>
      <c r="AD6" s="1"/>
      <c r="AE6" s="1"/>
      <c r="AF6" s="1"/>
      <c r="AG6" s="1"/>
    </row>
    <row r="7" spans="1:33" customFormat="1" ht="15" customHeight="1">
      <c r="A7" s="353" t="s">
        <v>285</v>
      </c>
      <c r="B7" s="354"/>
      <c r="C7" s="354"/>
      <c r="D7" s="354"/>
      <c r="E7" s="354"/>
      <c r="F7" s="354"/>
      <c r="G7" s="354"/>
      <c r="H7" s="354"/>
      <c r="I7" s="354"/>
      <c r="J7" s="354"/>
      <c r="K7" s="355"/>
      <c r="L7" s="1"/>
      <c r="M7" s="1"/>
      <c r="N7" s="1"/>
      <c r="O7" s="1"/>
      <c r="P7" s="1"/>
      <c r="Q7" s="1"/>
      <c r="R7" s="1"/>
      <c r="S7" s="1"/>
      <c r="T7" s="1"/>
      <c r="U7" s="1"/>
      <c r="V7" s="1"/>
      <c r="W7" s="1"/>
      <c r="X7" s="1"/>
      <c r="Y7" s="1"/>
      <c r="Z7" s="1"/>
      <c r="AA7" s="1"/>
      <c r="AB7" s="1"/>
      <c r="AC7" s="1"/>
      <c r="AD7" s="1"/>
      <c r="AE7" s="1"/>
      <c r="AF7" s="1"/>
      <c r="AG7" s="1"/>
    </row>
    <row r="8" spans="1:33" customFormat="1" ht="15" customHeight="1">
      <c r="A8" s="353" t="s">
        <v>286</v>
      </c>
      <c r="B8" s="354"/>
      <c r="C8" s="354"/>
      <c r="D8" s="354"/>
      <c r="E8" s="354"/>
      <c r="F8" s="354"/>
      <c r="G8" s="354"/>
      <c r="H8" s="354"/>
      <c r="I8" s="354"/>
      <c r="J8" s="354"/>
      <c r="K8" s="355"/>
      <c r="L8" s="1"/>
      <c r="M8" s="1"/>
      <c r="N8" s="1"/>
      <c r="O8" s="1"/>
      <c r="P8" s="1"/>
      <c r="Q8" s="1"/>
      <c r="R8" s="1"/>
      <c r="S8" s="1"/>
      <c r="T8" s="1"/>
      <c r="U8" s="1"/>
      <c r="V8" s="1"/>
      <c r="W8" s="1"/>
      <c r="X8" s="1"/>
      <c r="Y8" s="1"/>
      <c r="Z8" s="1"/>
      <c r="AA8" s="1"/>
      <c r="AB8" s="1"/>
      <c r="AC8" s="1"/>
      <c r="AD8" s="1"/>
      <c r="AE8" s="1"/>
      <c r="AF8" s="1"/>
      <c r="AG8" s="1"/>
    </row>
    <row r="9" spans="1:33" customFormat="1" ht="15" customHeight="1">
      <c r="A9" s="353" t="s">
        <v>287</v>
      </c>
      <c r="B9" s="354"/>
      <c r="C9" s="354"/>
      <c r="D9" s="354"/>
      <c r="E9" s="354"/>
      <c r="F9" s="354"/>
      <c r="G9" s="354"/>
      <c r="H9" s="354"/>
      <c r="I9" s="354"/>
      <c r="J9" s="354"/>
      <c r="K9" s="355"/>
      <c r="L9" s="1"/>
      <c r="M9" s="1"/>
      <c r="N9" s="1"/>
      <c r="O9" s="1"/>
      <c r="P9" s="1"/>
      <c r="Q9" s="1"/>
      <c r="R9" s="1"/>
      <c r="S9" s="1"/>
      <c r="T9" s="1"/>
      <c r="U9" s="1"/>
      <c r="V9" s="1"/>
      <c r="W9" s="1"/>
      <c r="X9" s="1"/>
      <c r="Y9" s="1"/>
      <c r="Z9" s="1"/>
      <c r="AA9" s="1"/>
      <c r="AB9" s="1"/>
      <c r="AC9" s="1"/>
      <c r="AD9" s="1"/>
      <c r="AE9" s="1"/>
      <c r="AF9" s="1"/>
      <c r="AG9" s="1"/>
    </row>
    <row r="10" spans="1:33" customFormat="1" ht="15" customHeight="1">
      <c r="A10" s="353" t="s">
        <v>281</v>
      </c>
      <c r="B10" s="354"/>
      <c r="C10" s="354"/>
      <c r="D10" s="354"/>
      <c r="E10" s="354"/>
      <c r="F10" s="354"/>
      <c r="G10" s="354"/>
      <c r="H10" s="354"/>
      <c r="I10" s="354"/>
      <c r="J10" s="354"/>
      <c r="K10" s="355"/>
      <c r="L10" s="1"/>
      <c r="M10" s="1"/>
      <c r="N10" s="1"/>
      <c r="O10" s="1"/>
      <c r="P10" s="1"/>
      <c r="Q10" s="1"/>
      <c r="R10" s="1"/>
      <c r="S10" s="1"/>
      <c r="T10" s="1"/>
      <c r="U10" s="1"/>
      <c r="V10" s="1"/>
      <c r="W10" s="1"/>
      <c r="X10" s="1"/>
      <c r="Y10" s="1"/>
      <c r="Z10" s="1"/>
      <c r="AA10" s="1"/>
      <c r="AB10" s="1"/>
      <c r="AC10" s="1"/>
      <c r="AD10" s="1"/>
      <c r="AE10" s="1"/>
      <c r="AF10" s="1"/>
      <c r="AG10" s="1"/>
    </row>
    <row r="11" spans="1:33" customFormat="1" ht="15" customHeight="1">
      <c r="A11" s="353" t="s">
        <v>282</v>
      </c>
      <c r="B11" s="354"/>
      <c r="C11" s="354"/>
      <c r="D11" s="354"/>
      <c r="E11" s="354"/>
      <c r="F11" s="354"/>
      <c r="G11" s="354"/>
      <c r="H11" s="354"/>
      <c r="I11" s="354"/>
      <c r="J11" s="354"/>
      <c r="K11" s="355"/>
      <c r="L11" s="1"/>
      <c r="M11" s="1"/>
      <c r="N11" s="1"/>
      <c r="O11" s="1"/>
      <c r="P11" s="1"/>
      <c r="Q11" s="1"/>
      <c r="R11" s="1"/>
      <c r="S11" s="1"/>
      <c r="T11" s="1"/>
      <c r="U11" s="1"/>
      <c r="V11" s="1"/>
      <c r="W11" s="1"/>
      <c r="X11" s="1"/>
      <c r="Y11" s="1"/>
      <c r="Z11" s="1"/>
      <c r="AA11" s="1"/>
      <c r="AB11" s="1"/>
      <c r="AC11" s="1"/>
      <c r="AD11" s="1"/>
      <c r="AE11" s="1"/>
      <c r="AF11" s="1"/>
      <c r="AG11" s="1"/>
    </row>
    <row r="12" spans="1:33" customFormat="1" ht="15" customHeight="1">
      <c r="A12" s="353" t="s">
        <v>288</v>
      </c>
      <c r="B12" s="354"/>
      <c r="C12" s="354"/>
      <c r="D12" s="354"/>
      <c r="E12" s="354"/>
      <c r="F12" s="354"/>
      <c r="G12" s="354"/>
      <c r="H12" s="354"/>
      <c r="I12" s="354"/>
      <c r="J12" s="354"/>
      <c r="K12" s="355"/>
      <c r="L12" s="1"/>
      <c r="M12" s="1"/>
      <c r="N12" s="1"/>
      <c r="O12" s="1"/>
      <c r="P12" s="1"/>
      <c r="Q12" s="1"/>
      <c r="R12" s="1"/>
      <c r="S12" s="1"/>
      <c r="T12" s="1"/>
      <c r="U12" s="1"/>
      <c r="V12" s="1"/>
      <c r="W12" s="1"/>
      <c r="X12" s="1"/>
      <c r="Y12" s="1"/>
      <c r="Z12" s="1"/>
      <c r="AA12" s="1"/>
      <c r="AB12" s="1"/>
      <c r="AC12" s="1"/>
      <c r="AD12" s="1"/>
      <c r="AE12" s="1"/>
      <c r="AF12" s="1"/>
      <c r="AG12" s="1"/>
    </row>
    <row r="13" spans="1:33" customFormat="1" ht="15" customHeight="1">
      <c r="A13" s="353" t="s">
        <v>289</v>
      </c>
      <c r="B13" s="354"/>
      <c r="C13" s="354"/>
      <c r="D13" s="354"/>
      <c r="E13" s="354"/>
      <c r="F13" s="354"/>
      <c r="G13" s="354"/>
      <c r="H13" s="354"/>
      <c r="I13" s="354"/>
      <c r="J13" s="354"/>
      <c r="K13" s="355"/>
      <c r="L13" s="1"/>
      <c r="M13" s="1"/>
      <c r="N13" s="1"/>
      <c r="O13" s="1"/>
      <c r="P13" s="1"/>
      <c r="Q13" s="1"/>
      <c r="R13" s="1"/>
      <c r="S13" s="1"/>
      <c r="T13" s="1"/>
      <c r="U13" s="1"/>
      <c r="V13" s="1"/>
      <c r="W13" s="1"/>
      <c r="X13" s="1"/>
      <c r="Y13" s="1"/>
      <c r="Z13" s="1"/>
      <c r="AA13" s="1"/>
      <c r="AB13" s="1"/>
      <c r="AC13" s="1"/>
      <c r="AD13" s="1"/>
      <c r="AE13" s="1"/>
      <c r="AF13" s="1"/>
      <c r="AG13" s="1"/>
    </row>
    <row r="14" spans="1:33" customFormat="1" ht="15" customHeight="1">
      <c r="A14" s="353" t="s">
        <v>291</v>
      </c>
      <c r="B14" s="354"/>
      <c r="C14" s="354"/>
      <c r="D14" s="354"/>
      <c r="E14" s="354"/>
      <c r="F14" s="354"/>
      <c r="G14" s="354"/>
      <c r="H14" s="354"/>
      <c r="I14" s="354"/>
      <c r="J14" s="354"/>
      <c r="K14" s="355"/>
      <c r="L14" s="1"/>
      <c r="M14" s="1"/>
      <c r="N14" s="1"/>
      <c r="O14" s="1"/>
      <c r="P14" s="1"/>
      <c r="Q14" s="1"/>
      <c r="R14" s="1"/>
      <c r="S14" s="1"/>
      <c r="T14" s="1"/>
      <c r="U14" s="1"/>
      <c r="V14" s="1"/>
      <c r="W14" s="1"/>
      <c r="X14" s="1"/>
      <c r="Y14" s="1"/>
      <c r="Z14" s="1"/>
      <c r="AA14" s="1"/>
      <c r="AB14" s="1"/>
      <c r="AC14" s="1"/>
      <c r="AD14" s="1"/>
      <c r="AE14" s="1"/>
      <c r="AF14" s="1"/>
      <c r="AG14" s="1"/>
    </row>
    <row r="15" spans="1:33" customFormat="1" ht="15" customHeight="1">
      <c r="A15" s="353" t="s">
        <v>290</v>
      </c>
      <c r="B15" s="354"/>
      <c r="C15" s="354"/>
      <c r="D15" s="354"/>
      <c r="E15" s="354"/>
      <c r="F15" s="354"/>
      <c r="G15" s="354"/>
      <c r="H15" s="354"/>
      <c r="I15" s="354"/>
      <c r="J15" s="354"/>
      <c r="K15" s="355"/>
      <c r="L15" s="1"/>
      <c r="M15" s="1"/>
      <c r="N15" s="1"/>
      <c r="O15" s="1"/>
      <c r="P15" s="1"/>
      <c r="Q15" s="1"/>
      <c r="R15" s="1"/>
      <c r="S15" s="1"/>
      <c r="T15" s="1"/>
      <c r="U15" s="1"/>
      <c r="V15" s="1"/>
      <c r="W15" s="1"/>
      <c r="X15" s="1"/>
      <c r="Y15" s="1"/>
      <c r="Z15" s="1"/>
      <c r="AA15" s="1"/>
      <c r="AB15" s="1"/>
      <c r="AC15" s="1"/>
      <c r="AD15" s="1"/>
      <c r="AE15" s="1"/>
      <c r="AF15" s="1"/>
      <c r="AG15" s="1"/>
    </row>
    <row r="16" spans="1:33" customFormat="1" ht="15" customHeight="1">
      <c r="A16" s="353" t="s">
        <v>292</v>
      </c>
      <c r="B16" s="354"/>
      <c r="C16" s="354"/>
      <c r="D16" s="354"/>
      <c r="E16" s="354"/>
      <c r="F16" s="354"/>
      <c r="G16" s="354"/>
      <c r="H16" s="354"/>
      <c r="I16" s="354"/>
      <c r="J16" s="354"/>
      <c r="K16" s="355"/>
      <c r="L16" s="1"/>
      <c r="M16" s="1"/>
      <c r="N16" s="1"/>
      <c r="O16" s="1"/>
      <c r="P16" s="1"/>
      <c r="Q16" s="1"/>
      <c r="R16" s="1"/>
      <c r="S16" s="1"/>
      <c r="T16" s="1"/>
      <c r="U16" s="1"/>
      <c r="V16" s="1"/>
      <c r="W16" s="1"/>
      <c r="X16" s="1"/>
      <c r="Y16" s="1"/>
      <c r="Z16" s="1"/>
      <c r="AA16" s="1"/>
      <c r="AB16" s="1"/>
      <c r="AC16" s="1"/>
      <c r="AD16" s="1"/>
      <c r="AE16" s="1"/>
      <c r="AF16" s="1"/>
      <c r="AG16" s="1"/>
    </row>
    <row r="17" spans="1:33" customFormat="1" ht="15" customHeight="1">
      <c r="A17" s="353" t="s">
        <v>293</v>
      </c>
      <c r="B17" s="354"/>
      <c r="C17" s="354"/>
      <c r="D17" s="354"/>
      <c r="E17" s="354"/>
      <c r="F17" s="354"/>
      <c r="G17" s="354"/>
      <c r="H17" s="354"/>
      <c r="I17" s="354"/>
      <c r="J17" s="354"/>
      <c r="K17" s="355"/>
      <c r="L17" s="1"/>
      <c r="M17" s="1"/>
      <c r="N17" s="1"/>
      <c r="O17" s="1"/>
      <c r="P17" s="1"/>
      <c r="Q17" s="1"/>
      <c r="R17" s="1"/>
      <c r="S17" s="1"/>
      <c r="T17" s="1"/>
      <c r="U17" s="1"/>
      <c r="V17" s="1"/>
      <c r="W17" s="1"/>
      <c r="X17" s="1"/>
      <c r="Y17" s="1"/>
      <c r="Z17" s="1"/>
      <c r="AA17" s="1"/>
      <c r="AB17" s="1"/>
      <c r="AC17" s="1"/>
      <c r="AD17" s="1"/>
      <c r="AE17" s="1"/>
      <c r="AF17" s="1"/>
      <c r="AG17" s="1"/>
    </row>
    <row r="18" spans="1:33" customFormat="1" ht="15" customHeight="1">
      <c r="A18" s="353" t="s">
        <v>294</v>
      </c>
      <c r="B18" s="354"/>
      <c r="C18" s="354"/>
      <c r="D18" s="354"/>
      <c r="E18" s="354"/>
      <c r="F18" s="354"/>
      <c r="G18" s="354"/>
      <c r="H18" s="354"/>
      <c r="I18" s="354"/>
      <c r="J18" s="354"/>
      <c r="K18" s="355"/>
      <c r="L18" s="1"/>
      <c r="M18" s="1"/>
      <c r="N18" s="1"/>
      <c r="O18" s="1"/>
      <c r="P18" s="1"/>
      <c r="Q18" s="1"/>
      <c r="R18" s="1"/>
      <c r="S18" s="1"/>
      <c r="T18" s="1"/>
      <c r="U18" s="1"/>
      <c r="V18" s="1"/>
      <c r="W18" s="1"/>
      <c r="X18" s="1"/>
      <c r="Y18" s="1"/>
      <c r="Z18" s="1"/>
      <c r="AA18" s="1"/>
      <c r="AB18" s="1"/>
      <c r="AC18" s="1"/>
      <c r="AD18" s="1"/>
      <c r="AE18" s="1"/>
      <c r="AF18" s="1"/>
      <c r="AG18" s="1"/>
    </row>
    <row r="19" spans="1:33" customFormat="1" ht="15" customHeight="1">
      <c r="A19" s="353" t="s">
        <v>295</v>
      </c>
      <c r="B19" s="354"/>
      <c r="C19" s="354"/>
      <c r="D19" s="354"/>
      <c r="E19" s="354"/>
      <c r="F19" s="354"/>
      <c r="G19" s="354"/>
      <c r="H19" s="354"/>
      <c r="I19" s="354"/>
      <c r="J19" s="354"/>
      <c r="K19" s="355"/>
      <c r="L19" s="1"/>
      <c r="M19" s="1"/>
      <c r="N19" s="1"/>
      <c r="O19" s="1"/>
      <c r="P19" s="1"/>
      <c r="Q19" s="1"/>
      <c r="R19" s="1"/>
      <c r="S19" s="1"/>
      <c r="T19" s="1"/>
      <c r="U19" s="1"/>
      <c r="V19" s="1"/>
      <c r="W19" s="1"/>
      <c r="X19" s="1"/>
      <c r="Y19" s="1"/>
      <c r="Z19" s="1"/>
      <c r="AA19" s="1"/>
      <c r="AB19" s="1"/>
      <c r="AC19" s="1"/>
      <c r="AD19" s="1"/>
      <c r="AE19" s="1"/>
      <c r="AF19" s="1"/>
      <c r="AG19" s="1"/>
    </row>
    <row r="20" spans="1:33" customFormat="1" ht="15" customHeight="1" thickBot="1">
      <c r="A20" s="424" t="s">
        <v>296</v>
      </c>
      <c r="B20" s="425"/>
      <c r="C20" s="425"/>
      <c r="D20" s="425"/>
      <c r="E20" s="425"/>
      <c r="F20" s="425"/>
      <c r="G20" s="425"/>
      <c r="H20" s="425"/>
      <c r="I20" s="425"/>
      <c r="J20" s="425"/>
      <c r="K20" s="426"/>
      <c r="L20" s="1"/>
      <c r="M20" s="1"/>
      <c r="N20" s="1"/>
      <c r="O20" s="1"/>
      <c r="P20" s="1"/>
      <c r="Q20" s="1"/>
      <c r="R20" s="1"/>
      <c r="S20" s="1"/>
      <c r="T20" s="1"/>
      <c r="U20" s="1"/>
      <c r="V20" s="1"/>
      <c r="W20" s="1"/>
      <c r="X20" s="1"/>
      <c r="Y20" s="1"/>
      <c r="Z20" s="1"/>
      <c r="AA20" s="1"/>
      <c r="AB20" s="1"/>
      <c r="AC20" s="1"/>
      <c r="AD20" s="1"/>
      <c r="AE20" s="1"/>
      <c r="AF20" s="1"/>
      <c r="AG20" s="1"/>
    </row>
    <row r="21" spans="1:33" customFormat="1" ht="12.9"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23.4" customHeight="1">
      <c r="A22" s="367" t="str">
        <f>IF(OR($O$25="Select a choice",$P$25="Select a choice",$Q$25="Select a choice",$R$25="Select a choice",$O$26="Select a choice",P26="Select a choice",Q26="Select a choice",R26="Select a choice",P27="Select a choice",O27="Select a choice",Q27="Select a choice",R27="Select a choice",O28="Select a choice",P28="Select a choice",Q28="Select a choice",R28="Select a choice"),"Please fully complete criterion 3.1 before criterion 4","")</f>
        <v/>
      </c>
      <c r="B22" s="367"/>
      <c r="C22" s="367"/>
      <c r="D22" s="367"/>
      <c r="E22" s="367"/>
      <c r="F22" s="367"/>
      <c r="G22" s="367"/>
      <c r="H22" s="367"/>
      <c r="I22" s="367"/>
      <c r="J22" s="1"/>
      <c r="K22" s="1"/>
      <c r="L22" s="1"/>
      <c r="M22" s="1"/>
      <c r="N22" s="1"/>
    </row>
    <row r="23" spans="1:33" ht="36" customHeight="1" thickBot="1">
      <c r="A23" s="103"/>
      <c r="B23" s="103"/>
      <c r="C23" s="103"/>
      <c r="D23" s="103"/>
      <c r="E23" s="103"/>
      <c r="F23" s="103"/>
      <c r="G23" s="1"/>
      <c r="H23" s="1"/>
      <c r="I23" s="1"/>
      <c r="J23" s="1"/>
      <c r="K23" s="27"/>
      <c r="L23" s="27"/>
      <c r="M23" s="27"/>
      <c r="N23" s="27"/>
      <c r="O23" s="27"/>
      <c r="P23" s="27"/>
      <c r="Q23" s="27"/>
      <c r="R23" s="27"/>
      <c r="S23" s="27"/>
      <c r="T23" s="27"/>
      <c r="U23" s="27"/>
      <c r="V23" s="27"/>
    </row>
    <row r="24" spans="1:33" ht="15" customHeight="1">
      <c r="A24" s="310" t="s">
        <v>207</v>
      </c>
      <c r="B24" s="405"/>
      <c r="C24" s="405"/>
      <c r="D24" s="405"/>
      <c r="E24" s="405"/>
      <c r="F24" s="406"/>
      <c r="G24" s="413" t="s">
        <v>83</v>
      </c>
      <c r="H24" s="414"/>
      <c r="I24" s="414"/>
      <c r="J24" s="415"/>
      <c r="K24" s="27"/>
      <c r="L24" s="27"/>
      <c r="M24" s="27"/>
      <c r="N24" s="27"/>
      <c r="O24" s="27" t="str">
        <f>'C3_AVAILABILITY_SP'!D25</f>
        <v>if X ≥ 10 years</v>
      </c>
      <c r="P24" s="27" t="str">
        <f>'C3_AVAILABILITY_SP'!F25</f>
        <v>if X ≥ 10 years</v>
      </c>
      <c r="Q24" s="27" t="str">
        <f>'C3_AVAILABILITY_SP'!H25</f>
        <v>if X ≥ 10 years</v>
      </c>
      <c r="R24" s="27" t="str">
        <f>'C3_AVAILABILITY_SP'!J25</f>
        <v>if X ≥ 10 years</v>
      </c>
      <c r="S24" s="27"/>
      <c r="T24" s="27" t="str">
        <f>IF(AND(O24="Not available",P24="Not available",Q24="Not available",R24="Not available"),0,"dispo")</f>
        <v>dispo</v>
      </c>
      <c r="U24" s="27"/>
      <c r="V24" s="27"/>
    </row>
    <row r="25" spans="1:33" ht="15" customHeight="1">
      <c r="A25" s="407"/>
      <c r="B25" s="408"/>
      <c r="C25" s="408"/>
      <c r="D25" s="408"/>
      <c r="E25" s="408"/>
      <c r="F25" s="409"/>
      <c r="G25" s="416" t="s">
        <v>82</v>
      </c>
      <c r="H25" s="418" t="s">
        <v>84</v>
      </c>
      <c r="I25" s="420" t="s">
        <v>25</v>
      </c>
      <c r="J25" s="422" t="s">
        <v>85</v>
      </c>
      <c r="K25" s="27"/>
      <c r="L25" s="27"/>
      <c r="M25" s="27"/>
      <c r="N25" s="27"/>
      <c r="O25" s="27" t="str">
        <f>'C3_AVAILABILITY_SP'!D26</f>
        <v>if X ≥ 10 years</v>
      </c>
      <c r="P25" s="27" t="str">
        <f>'C3_AVAILABILITY_SP'!F26</f>
        <v>if X ≥ 10 years</v>
      </c>
      <c r="Q25" s="27" t="str">
        <f>'C3_AVAILABILITY_SP'!H26</f>
        <v>if X ≥ 10 years</v>
      </c>
      <c r="R25" s="27" t="str">
        <f>'C3_AVAILABILITY_SP'!J26</f>
        <v>if X ≥ 10 years</v>
      </c>
      <c r="S25" s="27"/>
      <c r="T25" s="27" t="str">
        <f>IF(AND(O25="Not available",P25="Not available",Q25="Not available",R25="Not available"),0,"dispo")</f>
        <v>dispo</v>
      </c>
      <c r="U25" s="27"/>
      <c r="V25" s="27"/>
    </row>
    <row r="26" spans="1:33" ht="15.75" customHeight="1" thickBot="1">
      <c r="A26" s="410"/>
      <c r="B26" s="411"/>
      <c r="C26" s="411"/>
      <c r="D26" s="411"/>
      <c r="E26" s="411"/>
      <c r="F26" s="412"/>
      <c r="G26" s="417"/>
      <c r="H26" s="419"/>
      <c r="I26" s="421"/>
      <c r="J26" s="423"/>
      <c r="K26" s="27"/>
      <c r="L26" s="27"/>
      <c r="M26" s="27"/>
      <c r="N26" s="27"/>
      <c r="O26" s="27" t="str">
        <f>'C3_AVAILABILITY_SP'!D27</f>
        <v>if X ≥ 10 years</v>
      </c>
      <c r="P26" s="27" t="str">
        <f>'C3_AVAILABILITY_SP'!F27</f>
        <v>if X ≥ 10 years</v>
      </c>
      <c r="Q26" s="27" t="str">
        <f>'C3_AVAILABILITY_SP'!H27</f>
        <v>if X ≥ 10 years</v>
      </c>
      <c r="R26" s="27" t="str">
        <f>'C3_AVAILABILITY_SP'!J27</f>
        <v>if X ≥ 10 years</v>
      </c>
      <c r="S26" s="27"/>
      <c r="T26" s="27" t="str">
        <f>IF(AND(O26="Not available",P26="Not available",Q26="Not available",R26="Not available"),0,"dispo")</f>
        <v>dispo</v>
      </c>
      <c r="U26" s="27"/>
      <c r="V26" s="27"/>
    </row>
    <row r="27" spans="1:33" ht="30" customHeight="1">
      <c r="A27" s="437" t="s">
        <v>208</v>
      </c>
      <c r="B27" s="438"/>
      <c r="C27" s="438"/>
      <c r="D27" s="438"/>
      <c r="E27" s="438"/>
      <c r="F27" s="439"/>
      <c r="G27" s="228">
        <v>5.99</v>
      </c>
      <c r="H27" s="440">
        <f>IF(ISERROR((($G$27+($G$28))/2)/$G$29),"0%",((($G$27+($G$28))/A45)/$G$29))</f>
        <v>7.0498084291187743E-2</v>
      </c>
      <c r="I27" s="443">
        <f>IF(M27&lt;0,0,IF(M27&gt;100,100,MROUND(M27,5)))</f>
        <v>100</v>
      </c>
      <c r="J27" s="446">
        <f>IF(M27/10&lt;0,0,IF(M27/10&gt;=10,10,MROUND(M27,5)/10))</f>
        <v>10</v>
      </c>
      <c r="K27" s="449" t="b">
        <f>IF(I27&lt;0,"NOTE DE ZERO                   CAR SCORE HORS BAREME DE NOTATION")</f>
        <v>0</v>
      </c>
      <c r="L27" s="449"/>
      <c r="M27" s="403">
        <f>IF(FORECAST($H$27,A43:A143,B43:B143)=150,0,FORECAST($H$27,A43:A143,B43:B143))</f>
        <v>114.75095785440612</v>
      </c>
      <c r="N27" s="393">
        <f>IF(M27/10&lt;0,0,IF(M27/10&gt;=10,10,M27/10 ))</f>
        <v>10</v>
      </c>
      <c r="O27" s="27" t="str">
        <f>'C3_AVAILABILITY_SP'!D28</f>
        <v>if X ≥ 10 years</v>
      </c>
      <c r="P27" s="27" t="str">
        <f>'C3_AVAILABILITY_SP'!F28</f>
        <v>if X ≥ 10 years</v>
      </c>
      <c r="Q27" s="27" t="str">
        <f>'C3_AVAILABILITY_SP'!H28</f>
        <v>if X ≥ 10 years</v>
      </c>
      <c r="R27" s="27" t="str">
        <f>'C3_AVAILABILITY_SP'!J28</f>
        <v>if X ≥ 10 years</v>
      </c>
      <c r="S27" s="27"/>
      <c r="T27" s="27" t="str">
        <f>IF(AND(O27="Not available",P27="Not available",Q27="Not available",R27="Not available"),0,"dispo")</f>
        <v>dispo</v>
      </c>
      <c r="U27" s="27"/>
      <c r="V27" s="27"/>
    </row>
    <row r="28" spans="1:33" ht="30" customHeight="1">
      <c r="A28" s="430" t="s">
        <v>212</v>
      </c>
      <c r="B28" s="431"/>
      <c r="C28" s="431"/>
      <c r="D28" s="431"/>
      <c r="E28" s="431"/>
      <c r="F28" s="432"/>
      <c r="G28" s="229">
        <v>5.05</v>
      </c>
      <c r="H28" s="441"/>
      <c r="I28" s="444"/>
      <c r="J28" s="447"/>
      <c r="K28" s="449"/>
      <c r="L28" s="449"/>
      <c r="M28" s="403"/>
      <c r="N28" s="393"/>
      <c r="O28" s="27" t="str">
        <f>'C3_AVAILABILITY_SP'!D29</f>
        <v>if X ≥ 10 years</v>
      </c>
      <c r="P28" s="27" t="str">
        <f>'C3_AVAILABILITY_SP'!F29</f>
        <v>if X ≥ 10 years</v>
      </c>
      <c r="Q28" s="27" t="str">
        <f>'C3_AVAILABILITY_SP'!H29</f>
        <v>if 8 years ≤ X &lt; 10 years</v>
      </c>
      <c r="R28" s="27" t="str">
        <f>'C3_AVAILABILITY_SP'!J29</f>
        <v>if X ≥ 10 years</v>
      </c>
      <c r="S28" s="27"/>
      <c r="T28" s="27" t="str">
        <f>IF(AND(O28="Not available",P28="Not available",Q28="Not available",R28="Not available"),0,"dispo")</f>
        <v>dispo</v>
      </c>
      <c r="U28" s="27"/>
      <c r="V28" s="27"/>
    </row>
    <row r="29" spans="1:33" ht="30" customHeight="1" thickBot="1">
      <c r="A29" s="433" t="s">
        <v>248</v>
      </c>
      <c r="B29" s="434"/>
      <c r="C29" s="434"/>
      <c r="D29" s="434"/>
      <c r="E29" s="434"/>
      <c r="F29" s="435"/>
      <c r="G29" s="230">
        <v>78.3</v>
      </c>
      <c r="H29" s="442"/>
      <c r="I29" s="445"/>
      <c r="J29" s="448"/>
      <c r="K29" s="449"/>
      <c r="L29" s="449"/>
      <c r="M29" s="403"/>
      <c r="N29" s="393"/>
      <c r="O29" s="27"/>
      <c r="P29" s="27"/>
      <c r="Q29" s="27"/>
      <c r="R29" s="27"/>
      <c r="S29" s="27"/>
      <c r="T29" s="27"/>
      <c r="U29" s="27"/>
      <c r="V29" s="27"/>
    </row>
    <row r="30" spans="1:33">
      <c r="H30" s="1"/>
      <c r="I30" s="1"/>
      <c r="J30" s="1"/>
      <c r="K30" s="27"/>
      <c r="L30" s="27"/>
      <c r="M30" s="26"/>
      <c r="N30" s="26"/>
      <c r="O30" s="26"/>
      <c r="P30" s="26"/>
      <c r="Q30" s="26"/>
      <c r="R30" s="26"/>
      <c r="S30" s="26"/>
      <c r="T30" s="26"/>
      <c r="U30" s="27"/>
      <c r="V30" s="27"/>
    </row>
    <row r="31" spans="1:33">
      <c r="H31" s="1"/>
      <c r="I31" s="1"/>
      <c r="J31" s="1"/>
      <c r="K31" s="1"/>
      <c r="L31" s="1"/>
      <c r="M31" s="26"/>
      <c r="N31" s="26"/>
      <c r="O31" s="26"/>
      <c r="P31" s="26"/>
      <c r="Q31" s="26"/>
      <c r="R31" s="26"/>
      <c r="S31" s="26"/>
      <c r="T31" s="26"/>
    </row>
    <row r="32" spans="1:33">
      <c r="H32" s="1"/>
      <c r="I32" s="1"/>
      <c r="J32" s="1"/>
      <c r="K32" s="1"/>
      <c r="L32" s="1"/>
      <c r="M32" s="1"/>
      <c r="N32" s="1"/>
    </row>
    <row r="33" spans="1:17">
      <c r="H33" s="1"/>
      <c r="I33" s="1"/>
      <c r="J33" s="1"/>
      <c r="K33" s="1"/>
      <c r="L33" s="1"/>
      <c r="M33" s="1"/>
      <c r="N33" s="1"/>
    </row>
    <row r="34" spans="1:17" ht="15" customHeight="1">
      <c r="A34" s="428" t="s">
        <v>228</v>
      </c>
      <c r="B34" s="436"/>
      <c r="C34" s="436"/>
      <c r="D34" s="436"/>
      <c r="E34" s="436"/>
      <c r="F34" s="436"/>
      <c r="G34" s="436"/>
      <c r="H34" s="436"/>
      <c r="I34" s="436"/>
      <c r="J34" s="436"/>
      <c r="K34" s="436"/>
      <c r="L34" s="436"/>
      <c r="M34" s="1"/>
      <c r="N34" s="1"/>
      <c r="O34" s="105"/>
    </row>
    <row r="35" spans="1:17" ht="15" customHeight="1">
      <c r="A35" s="427" t="s">
        <v>229</v>
      </c>
      <c r="B35" s="428"/>
      <c r="C35" s="428"/>
      <c r="D35" s="428"/>
      <c r="E35" s="428"/>
      <c r="F35" s="428"/>
      <c r="G35" s="428"/>
      <c r="H35" s="428"/>
      <c r="I35" s="428"/>
      <c r="J35" s="428"/>
      <c r="K35" s="428"/>
      <c r="L35" s="428"/>
      <c r="M35" s="1"/>
      <c r="N35" s="1"/>
      <c r="O35" s="104"/>
    </row>
    <row r="36" spans="1:17" ht="15" customHeight="1">
      <c r="A36" s="427" t="s">
        <v>230</v>
      </c>
      <c r="B36" s="428"/>
      <c r="C36" s="428"/>
      <c r="D36" s="428"/>
      <c r="E36" s="428"/>
      <c r="F36" s="428"/>
      <c r="G36" s="428"/>
      <c r="H36" s="428"/>
      <c r="I36" s="428"/>
      <c r="J36" s="428"/>
      <c r="K36" s="428"/>
      <c r="L36" s="428"/>
      <c r="M36" s="1"/>
      <c r="N36" s="1"/>
      <c r="O36" s="106"/>
    </row>
    <row r="37" spans="1:17" ht="15" customHeight="1">
      <c r="A37" s="427" t="s">
        <v>231</v>
      </c>
      <c r="B37" s="428"/>
      <c r="C37" s="428"/>
      <c r="D37" s="428"/>
      <c r="E37" s="428"/>
      <c r="F37" s="428"/>
      <c r="G37" s="428"/>
      <c r="H37" s="428"/>
      <c r="I37" s="428"/>
      <c r="J37" s="428"/>
      <c r="K37" s="428"/>
      <c r="L37" s="428"/>
      <c r="M37" s="1"/>
      <c r="N37" s="1"/>
    </row>
    <row r="38" spans="1:17">
      <c r="A38" s="428"/>
      <c r="B38" s="428"/>
      <c r="C38" s="428"/>
      <c r="D38" s="428"/>
      <c r="E38" s="428"/>
      <c r="F38" s="428"/>
      <c r="G38" s="428"/>
      <c r="H38" s="428"/>
      <c r="I38" s="428"/>
      <c r="J38" s="428"/>
      <c r="K38" s="428"/>
      <c r="L38" s="428"/>
      <c r="M38" s="1"/>
      <c r="N38" s="1"/>
    </row>
    <row r="39" spans="1:17">
      <c r="A39" s="6"/>
      <c r="B39" s="6"/>
      <c r="C39" s="6"/>
      <c r="D39" s="6"/>
      <c r="E39" s="6"/>
      <c r="F39" s="6"/>
      <c r="G39" s="6"/>
      <c r="H39" s="6"/>
      <c r="I39" s="6"/>
      <c r="J39" s="1"/>
      <c r="K39" s="1"/>
      <c r="L39" s="1"/>
      <c r="M39" s="1"/>
      <c r="N39" s="1"/>
    </row>
    <row r="40" spans="1:17">
      <c r="A40" s="429" t="s">
        <v>8</v>
      </c>
      <c r="B40" s="429"/>
      <c r="C40" s="429"/>
      <c r="D40" s="429"/>
      <c r="E40" s="429"/>
      <c r="F40" s="429"/>
      <c r="G40" s="429"/>
      <c r="H40" s="107"/>
      <c r="I40" s="107"/>
      <c r="J40" s="107"/>
      <c r="K40" s="1"/>
      <c r="L40" s="1"/>
      <c r="M40" s="1"/>
      <c r="N40" s="1"/>
    </row>
    <row r="41" spans="1:17">
      <c r="A41" s="429"/>
      <c r="B41" s="429"/>
      <c r="C41" s="429"/>
      <c r="D41" s="429"/>
      <c r="E41" s="429"/>
      <c r="F41" s="429"/>
      <c r="G41" s="429"/>
      <c r="H41" s="107"/>
      <c r="I41" s="107"/>
      <c r="J41" s="107"/>
      <c r="K41" s="1"/>
      <c r="L41" s="1"/>
      <c r="M41" s="1"/>
      <c r="N41" s="1"/>
    </row>
    <row r="42" spans="1:17">
      <c r="A42" s="108" t="s">
        <v>9</v>
      </c>
      <c r="B42" s="108" t="s">
        <v>10</v>
      </c>
      <c r="C42" s="108" t="s">
        <v>11</v>
      </c>
      <c r="D42" s="108" t="s">
        <v>12</v>
      </c>
      <c r="E42" s="109" t="s">
        <v>23</v>
      </c>
      <c r="F42" s="109"/>
      <c r="G42" s="109" t="s">
        <v>24</v>
      </c>
      <c r="H42" s="107"/>
      <c r="I42" s="107"/>
      <c r="J42" s="107"/>
      <c r="K42" s="1"/>
      <c r="L42" s="1"/>
      <c r="M42" s="1"/>
      <c r="N42" s="1"/>
    </row>
    <row r="43" spans="1:17">
      <c r="A43" s="107">
        <v>0</v>
      </c>
      <c r="B43" s="107">
        <f t="shared" ref="B43:B74" si="0">$C$43*A43+$D$43</f>
        <v>0.3</v>
      </c>
      <c r="C43" s="107">
        <v>-2E-3</v>
      </c>
      <c r="D43" s="107">
        <v>0.3</v>
      </c>
      <c r="E43" s="107">
        <v>100</v>
      </c>
      <c r="F43" s="107">
        <v>0</v>
      </c>
      <c r="G43" s="107">
        <f t="shared" ref="G43:G74" si="1">$C$43*E43+$D$43</f>
        <v>9.9999999999999978E-2</v>
      </c>
      <c r="H43" s="107">
        <f t="shared" ref="H43:H74" si="2">IF($H$27&gt;=G43,$H$27,IF($H$27&lt;G43,-2.2))</f>
        <v>-2.2000000000000002</v>
      </c>
      <c r="I43" s="107">
        <v>0.2</v>
      </c>
      <c r="J43" s="107"/>
      <c r="K43" s="1"/>
      <c r="L43" s="1"/>
      <c r="M43" s="1"/>
      <c r="N43" s="1"/>
    </row>
    <row r="44" spans="1:17">
      <c r="A44" s="107">
        <v>1</v>
      </c>
      <c r="B44" s="107">
        <f t="shared" si="0"/>
        <v>0.29799999999999999</v>
      </c>
      <c r="C44" s="107">
        <v>-0.2</v>
      </c>
      <c r="D44" s="107">
        <v>0.3</v>
      </c>
      <c r="E44" s="107">
        <v>99</v>
      </c>
      <c r="F44" s="107">
        <v>0</v>
      </c>
      <c r="G44" s="107">
        <f t="shared" si="1"/>
        <v>0.10199999999999998</v>
      </c>
      <c r="H44" s="107">
        <f t="shared" si="2"/>
        <v>-2.2000000000000002</v>
      </c>
      <c r="I44" s="107">
        <v>0.2</v>
      </c>
      <c r="J44" s="107"/>
      <c r="K44" s="1"/>
      <c r="L44" s="1"/>
      <c r="M44" s="1"/>
      <c r="N44" s="1"/>
    </row>
    <row r="45" spans="1:17">
      <c r="A45" s="107">
        <v>2</v>
      </c>
      <c r="B45" s="107">
        <f t="shared" si="0"/>
        <v>0.29599999999999999</v>
      </c>
      <c r="C45" s="107">
        <v>-0.2</v>
      </c>
      <c r="D45" s="107">
        <v>0.3</v>
      </c>
      <c r="E45" s="107">
        <v>98</v>
      </c>
      <c r="F45" s="107">
        <v>0</v>
      </c>
      <c r="G45" s="107">
        <f t="shared" si="1"/>
        <v>0.10399999999999998</v>
      </c>
      <c r="H45" s="107">
        <f t="shared" si="2"/>
        <v>-2.2000000000000002</v>
      </c>
      <c r="I45" s="107">
        <v>0.2</v>
      </c>
      <c r="J45" s="107"/>
      <c r="K45" s="1"/>
      <c r="L45" s="1"/>
      <c r="M45" s="1"/>
      <c r="N45" s="1"/>
    </row>
    <row r="46" spans="1:17">
      <c r="A46" s="107">
        <v>3</v>
      </c>
      <c r="B46" s="107">
        <f t="shared" si="0"/>
        <v>0.29399999999999998</v>
      </c>
      <c r="C46" s="107">
        <v>-0.2</v>
      </c>
      <c r="D46" s="107">
        <v>0.3</v>
      </c>
      <c r="E46" s="107">
        <v>97</v>
      </c>
      <c r="F46" s="107">
        <v>0</v>
      </c>
      <c r="G46" s="107">
        <f t="shared" si="1"/>
        <v>0.10599999999999998</v>
      </c>
      <c r="H46" s="107">
        <f t="shared" si="2"/>
        <v>-2.2000000000000002</v>
      </c>
      <c r="I46" s="107">
        <v>0.2</v>
      </c>
      <c r="J46" s="107"/>
      <c r="K46" s="1"/>
      <c r="L46" s="1"/>
      <c r="M46" s="1"/>
      <c r="N46" s="1"/>
      <c r="Q46" s="6"/>
    </row>
    <row r="47" spans="1:17">
      <c r="A47" s="107">
        <v>4</v>
      </c>
      <c r="B47" s="107">
        <f t="shared" si="0"/>
        <v>0.29199999999999998</v>
      </c>
      <c r="C47" s="107">
        <v>-0.2</v>
      </c>
      <c r="D47" s="107">
        <v>0.3</v>
      </c>
      <c r="E47" s="107">
        <v>96</v>
      </c>
      <c r="F47" s="107">
        <v>0</v>
      </c>
      <c r="G47" s="107">
        <f t="shared" si="1"/>
        <v>0.10799999999999998</v>
      </c>
      <c r="H47" s="107">
        <f t="shared" si="2"/>
        <v>-2.2000000000000002</v>
      </c>
      <c r="I47" s="107">
        <v>0.2</v>
      </c>
      <c r="J47" s="107"/>
      <c r="K47" s="1"/>
      <c r="L47" s="1"/>
      <c r="M47" s="1"/>
      <c r="N47" s="1"/>
      <c r="Q47" s="6"/>
    </row>
    <row r="48" spans="1:17">
      <c r="A48" s="107">
        <v>5</v>
      </c>
      <c r="B48" s="107">
        <f t="shared" si="0"/>
        <v>0.28999999999999998</v>
      </c>
      <c r="C48" s="107">
        <v>-0.2</v>
      </c>
      <c r="D48" s="107">
        <v>0.3</v>
      </c>
      <c r="E48" s="107">
        <v>95</v>
      </c>
      <c r="F48" s="107">
        <v>0</v>
      </c>
      <c r="G48" s="107">
        <f t="shared" si="1"/>
        <v>0.10999999999999999</v>
      </c>
      <c r="H48" s="107">
        <f t="shared" si="2"/>
        <v>-2.2000000000000002</v>
      </c>
      <c r="I48" s="107">
        <v>0.2</v>
      </c>
      <c r="J48" s="107"/>
      <c r="K48" s="1"/>
      <c r="L48" s="1"/>
      <c r="M48" s="1"/>
      <c r="N48" s="1"/>
      <c r="Q48" s="6"/>
    </row>
    <row r="49" spans="1:17">
      <c r="A49" s="107">
        <v>6</v>
      </c>
      <c r="B49" s="107">
        <f t="shared" si="0"/>
        <v>0.28799999999999998</v>
      </c>
      <c r="C49" s="107">
        <v>-0.2</v>
      </c>
      <c r="D49" s="107">
        <v>0.3</v>
      </c>
      <c r="E49" s="107">
        <v>94</v>
      </c>
      <c r="F49" s="107">
        <v>0</v>
      </c>
      <c r="G49" s="107">
        <f t="shared" si="1"/>
        <v>0.11199999999999999</v>
      </c>
      <c r="H49" s="107">
        <f t="shared" si="2"/>
        <v>-2.2000000000000002</v>
      </c>
      <c r="I49" s="107">
        <v>0.2</v>
      </c>
      <c r="J49" s="107"/>
      <c r="K49" s="1"/>
      <c r="L49" s="1"/>
      <c r="M49" s="1"/>
      <c r="N49" s="1"/>
      <c r="Q49" s="6"/>
    </row>
    <row r="50" spans="1:17">
      <c r="A50" s="107">
        <v>7</v>
      </c>
      <c r="B50" s="107">
        <f t="shared" si="0"/>
        <v>0.28599999999999998</v>
      </c>
      <c r="C50" s="107">
        <v>-0.2</v>
      </c>
      <c r="D50" s="107">
        <v>0.3</v>
      </c>
      <c r="E50" s="107">
        <v>93</v>
      </c>
      <c r="F50" s="107">
        <v>0</v>
      </c>
      <c r="G50" s="107">
        <f t="shared" si="1"/>
        <v>0.11399999999999999</v>
      </c>
      <c r="H50" s="107">
        <f t="shared" si="2"/>
        <v>-2.2000000000000002</v>
      </c>
      <c r="I50" s="107">
        <v>0.2</v>
      </c>
      <c r="J50" s="107"/>
      <c r="K50" s="1"/>
      <c r="L50" s="1"/>
      <c r="M50" s="1"/>
      <c r="N50" s="1"/>
      <c r="Q50" s="6"/>
    </row>
    <row r="51" spans="1:17">
      <c r="A51" s="107">
        <v>8</v>
      </c>
      <c r="B51" s="107">
        <f t="shared" si="0"/>
        <v>0.28399999999999997</v>
      </c>
      <c r="C51" s="107">
        <v>-0.2</v>
      </c>
      <c r="D51" s="107">
        <v>0.3</v>
      </c>
      <c r="E51" s="107">
        <v>92</v>
      </c>
      <c r="F51" s="107">
        <v>0</v>
      </c>
      <c r="G51" s="107">
        <f t="shared" si="1"/>
        <v>0.11599999999999999</v>
      </c>
      <c r="H51" s="107">
        <f t="shared" si="2"/>
        <v>-2.2000000000000002</v>
      </c>
      <c r="I51" s="107">
        <v>0.2</v>
      </c>
      <c r="J51" s="110"/>
      <c r="K51" s="6"/>
      <c r="L51" s="6"/>
      <c r="M51" s="6"/>
      <c r="N51" s="6"/>
      <c r="O51" s="6"/>
      <c r="P51" s="6"/>
      <c r="Q51" s="6" t="s">
        <v>31</v>
      </c>
    </row>
    <row r="52" spans="1:17">
      <c r="A52" s="107">
        <v>9</v>
      </c>
      <c r="B52" s="107">
        <f t="shared" si="0"/>
        <v>0.28199999999999997</v>
      </c>
      <c r="C52" s="107">
        <v>-0.2</v>
      </c>
      <c r="D52" s="107">
        <v>0.3</v>
      </c>
      <c r="E52" s="107">
        <v>91</v>
      </c>
      <c r="F52" s="107">
        <v>0</v>
      </c>
      <c r="G52" s="107">
        <f t="shared" si="1"/>
        <v>0.11799999999999999</v>
      </c>
      <c r="H52" s="107">
        <f t="shared" si="2"/>
        <v>-2.2000000000000002</v>
      </c>
      <c r="I52" s="107">
        <v>0.2</v>
      </c>
      <c r="J52" s="107"/>
      <c r="K52" s="1"/>
      <c r="L52" s="1"/>
      <c r="M52" s="1"/>
      <c r="N52" s="1"/>
      <c r="Q52" s="6"/>
    </row>
    <row r="53" spans="1:17">
      <c r="A53" s="107">
        <v>10</v>
      </c>
      <c r="B53" s="107">
        <f t="shared" si="0"/>
        <v>0.27999999999999997</v>
      </c>
      <c r="C53" s="107">
        <v>-0.2</v>
      </c>
      <c r="D53" s="107">
        <v>0.3</v>
      </c>
      <c r="E53" s="107">
        <v>90</v>
      </c>
      <c r="F53" s="107">
        <v>0</v>
      </c>
      <c r="G53" s="107">
        <f t="shared" si="1"/>
        <v>0.12</v>
      </c>
      <c r="H53" s="107">
        <f t="shared" si="2"/>
        <v>-2.2000000000000002</v>
      </c>
      <c r="I53" s="107">
        <v>0.2</v>
      </c>
      <c r="J53" s="107"/>
      <c r="K53" s="1"/>
      <c r="L53" s="1"/>
      <c r="M53" s="1"/>
      <c r="N53" s="1"/>
      <c r="Q53" s="6"/>
    </row>
    <row r="54" spans="1:17">
      <c r="A54" s="107">
        <v>11</v>
      </c>
      <c r="B54" s="107">
        <f t="shared" si="0"/>
        <v>0.27799999999999997</v>
      </c>
      <c r="C54" s="107">
        <v>-0.2</v>
      </c>
      <c r="D54" s="107">
        <v>0.3</v>
      </c>
      <c r="E54" s="107">
        <v>89</v>
      </c>
      <c r="F54" s="107">
        <v>0</v>
      </c>
      <c r="G54" s="107">
        <f t="shared" si="1"/>
        <v>0.122</v>
      </c>
      <c r="H54" s="107">
        <f t="shared" si="2"/>
        <v>-2.2000000000000002</v>
      </c>
      <c r="I54" s="107">
        <v>0.2</v>
      </c>
      <c r="J54" s="107"/>
      <c r="K54" s="1"/>
      <c r="L54" s="1"/>
      <c r="M54" s="1"/>
      <c r="N54" s="1"/>
    </row>
    <row r="55" spans="1:17">
      <c r="A55" s="107">
        <v>12</v>
      </c>
      <c r="B55" s="107">
        <f t="shared" si="0"/>
        <v>0.27599999999999997</v>
      </c>
      <c r="C55" s="107">
        <v>-0.2</v>
      </c>
      <c r="D55" s="107">
        <v>0.3</v>
      </c>
      <c r="E55" s="107">
        <v>88</v>
      </c>
      <c r="F55" s="107">
        <v>0</v>
      </c>
      <c r="G55" s="107">
        <f t="shared" si="1"/>
        <v>0.124</v>
      </c>
      <c r="H55" s="107">
        <f t="shared" si="2"/>
        <v>-2.2000000000000002</v>
      </c>
      <c r="I55" s="107">
        <v>0.2</v>
      </c>
      <c r="J55" s="107"/>
      <c r="K55" s="1"/>
      <c r="L55" s="1"/>
      <c r="M55" s="1"/>
      <c r="N55" s="1"/>
    </row>
    <row r="56" spans="1:17">
      <c r="A56" s="107">
        <v>13</v>
      </c>
      <c r="B56" s="107">
        <f t="shared" si="0"/>
        <v>0.27399999999999997</v>
      </c>
      <c r="C56" s="107">
        <v>-0.2</v>
      </c>
      <c r="D56" s="107">
        <v>0.3</v>
      </c>
      <c r="E56" s="107">
        <v>87</v>
      </c>
      <c r="F56" s="107">
        <v>0</v>
      </c>
      <c r="G56" s="107">
        <f t="shared" si="1"/>
        <v>0.12599999999999997</v>
      </c>
      <c r="H56" s="107">
        <f t="shared" si="2"/>
        <v>-2.2000000000000002</v>
      </c>
      <c r="I56" s="107">
        <v>0.2</v>
      </c>
      <c r="J56" s="107"/>
      <c r="K56" s="1"/>
      <c r="L56" s="1"/>
      <c r="M56" s="1"/>
      <c r="N56" s="1"/>
    </row>
    <row r="57" spans="1:17">
      <c r="A57" s="107">
        <v>14</v>
      </c>
      <c r="B57" s="107">
        <f t="shared" si="0"/>
        <v>0.27199999999999996</v>
      </c>
      <c r="C57" s="107">
        <v>-0.2</v>
      </c>
      <c r="D57" s="107">
        <v>0.3</v>
      </c>
      <c r="E57" s="107">
        <v>86</v>
      </c>
      <c r="F57" s="107">
        <v>0</v>
      </c>
      <c r="G57" s="107">
        <f t="shared" si="1"/>
        <v>0.12799999999999997</v>
      </c>
      <c r="H57" s="107">
        <f t="shared" si="2"/>
        <v>-2.2000000000000002</v>
      </c>
      <c r="I57" s="107">
        <v>0.2</v>
      </c>
      <c r="J57" s="107"/>
      <c r="K57" s="1"/>
      <c r="L57" s="1"/>
      <c r="M57" s="1"/>
      <c r="N57" s="1"/>
    </row>
    <row r="58" spans="1:17">
      <c r="A58" s="107">
        <v>15</v>
      </c>
      <c r="B58" s="107">
        <f t="shared" si="0"/>
        <v>0.27</v>
      </c>
      <c r="C58" s="107">
        <v>-0.2</v>
      </c>
      <c r="D58" s="107">
        <v>0.3</v>
      </c>
      <c r="E58" s="107">
        <v>85</v>
      </c>
      <c r="F58" s="107">
        <v>0</v>
      </c>
      <c r="G58" s="107">
        <f t="shared" si="1"/>
        <v>0.12999999999999998</v>
      </c>
      <c r="H58" s="107">
        <f t="shared" si="2"/>
        <v>-2.2000000000000002</v>
      </c>
      <c r="I58" s="107">
        <v>0.2</v>
      </c>
      <c r="J58" s="107"/>
      <c r="K58" s="1"/>
      <c r="L58" s="1"/>
      <c r="M58" s="1"/>
      <c r="N58" s="1"/>
    </row>
    <row r="59" spans="1:17">
      <c r="A59" s="107">
        <v>16</v>
      </c>
      <c r="B59" s="107">
        <f t="shared" si="0"/>
        <v>0.26800000000000002</v>
      </c>
      <c r="C59" s="107">
        <v>-0.2</v>
      </c>
      <c r="D59" s="107">
        <v>0.3</v>
      </c>
      <c r="E59" s="107">
        <v>84</v>
      </c>
      <c r="F59" s="107">
        <v>0</v>
      </c>
      <c r="G59" s="107">
        <f t="shared" si="1"/>
        <v>0.13199999999999998</v>
      </c>
      <c r="H59" s="107">
        <f t="shared" si="2"/>
        <v>-2.2000000000000002</v>
      </c>
      <c r="I59" s="107">
        <v>0.2</v>
      </c>
      <c r="J59" s="107"/>
      <c r="K59" s="1"/>
      <c r="L59" s="1"/>
      <c r="M59" s="1"/>
      <c r="N59" s="1"/>
    </row>
    <row r="60" spans="1:17">
      <c r="A60" s="107">
        <v>17</v>
      </c>
      <c r="B60" s="107">
        <f t="shared" si="0"/>
        <v>0.26600000000000001</v>
      </c>
      <c r="C60" s="107">
        <v>-0.2</v>
      </c>
      <c r="D60" s="107">
        <v>0.3</v>
      </c>
      <c r="E60" s="107">
        <v>83</v>
      </c>
      <c r="F60" s="107">
        <v>0</v>
      </c>
      <c r="G60" s="107">
        <f t="shared" si="1"/>
        <v>0.13399999999999998</v>
      </c>
      <c r="H60" s="107">
        <f t="shared" si="2"/>
        <v>-2.2000000000000002</v>
      </c>
      <c r="I60" s="107">
        <v>0.2</v>
      </c>
      <c r="J60" s="107"/>
      <c r="K60" s="1"/>
      <c r="L60" s="1"/>
      <c r="M60" s="1"/>
      <c r="N60" s="1"/>
    </row>
    <row r="61" spans="1:17">
      <c r="A61" s="107">
        <v>18</v>
      </c>
      <c r="B61" s="107">
        <f t="shared" si="0"/>
        <v>0.26400000000000001</v>
      </c>
      <c r="C61" s="107">
        <v>-0.2</v>
      </c>
      <c r="D61" s="107">
        <v>0.3</v>
      </c>
      <c r="E61" s="107">
        <v>82</v>
      </c>
      <c r="F61" s="107">
        <v>0</v>
      </c>
      <c r="G61" s="107">
        <f t="shared" si="1"/>
        <v>0.13599999999999998</v>
      </c>
      <c r="H61" s="107">
        <f t="shared" si="2"/>
        <v>-2.2000000000000002</v>
      </c>
      <c r="I61" s="107">
        <v>0.2</v>
      </c>
      <c r="J61" s="111"/>
      <c r="K61" s="14"/>
      <c r="L61" s="14"/>
      <c r="M61" s="1"/>
      <c r="N61" s="1"/>
    </row>
    <row r="62" spans="1:17">
      <c r="A62" s="107">
        <v>19</v>
      </c>
      <c r="B62" s="107">
        <f t="shared" si="0"/>
        <v>0.26200000000000001</v>
      </c>
      <c r="C62" s="107">
        <v>-0.2</v>
      </c>
      <c r="D62" s="107">
        <v>0.3</v>
      </c>
      <c r="E62" s="107">
        <v>81</v>
      </c>
      <c r="F62" s="107">
        <v>0</v>
      </c>
      <c r="G62" s="107">
        <f t="shared" si="1"/>
        <v>0.13799999999999998</v>
      </c>
      <c r="H62" s="107">
        <f t="shared" si="2"/>
        <v>-2.2000000000000002</v>
      </c>
      <c r="I62" s="107">
        <v>0.2</v>
      </c>
      <c r="J62" s="107"/>
      <c r="K62" s="1"/>
      <c r="L62" s="1"/>
      <c r="M62" s="1"/>
      <c r="N62" s="1"/>
    </row>
    <row r="63" spans="1:17">
      <c r="A63" s="107">
        <v>20</v>
      </c>
      <c r="B63" s="107">
        <f t="shared" si="0"/>
        <v>0.26</v>
      </c>
      <c r="C63" s="107">
        <v>-0.2</v>
      </c>
      <c r="D63" s="107">
        <v>0.3</v>
      </c>
      <c r="E63" s="107">
        <v>80</v>
      </c>
      <c r="F63" s="107">
        <v>0</v>
      </c>
      <c r="G63" s="107">
        <f t="shared" si="1"/>
        <v>0.13999999999999999</v>
      </c>
      <c r="H63" s="107">
        <f t="shared" si="2"/>
        <v>-2.2000000000000002</v>
      </c>
      <c r="I63" s="107">
        <v>0.2</v>
      </c>
      <c r="J63" s="107"/>
      <c r="K63" s="1"/>
      <c r="L63" s="1"/>
      <c r="M63" s="1"/>
      <c r="N63" s="1"/>
    </row>
    <row r="64" spans="1:17">
      <c r="A64" s="107">
        <v>21</v>
      </c>
      <c r="B64" s="107">
        <f t="shared" si="0"/>
        <v>0.25800000000000001</v>
      </c>
      <c r="C64" s="107">
        <v>-0.2</v>
      </c>
      <c r="D64" s="107">
        <v>0.3</v>
      </c>
      <c r="E64" s="107">
        <v>79</v>
      </c>
      <c r="F64" s="107">
        <v>0</v>
      </c>
      <c r="G64" s="107">
        <f t="shared" si="1"/>
        <v>0.14199999999999999</v>
      </c>
      <c r="H64" s="107">
        <f t="shared" si="2"/>
        <v>-2.2000000000000002</v>
      </c>
      <c r="I64" s="107">
        <v>0.2</v>
      </c>
      <c r="J64" s="107"/>
      <c r="K64" s="1"/>
      <c r="L64" s="1"/>
      <c r="M64" s="1"/>
      <c r="N64" s="1"/>
    </row>
    <row r="65" spans="1:14">
      <c r="A65" s="107">
        <v>22</v>
      </c>
      <c r="B65" s="107">
        <f t="shared" si="0"/>
        <v>0.25600000000000001</v>
      </c>
      <c r="C65" s="107">
        <v>-0.2</v>
      </c>
      <c r="D65" s="107">
        <v>0.3</v>
      </c>
      <c r="E65" s="107">
        <v>78</v>
      </c>
      <c r="F65" s="107">
        <v>0</v>
      </c>
      <c r="G65" s="107">
        <f t="shared" si="1"/>
        <v>0.14399999999999999</v>
      </c>
      <c r="H65" s="107">
        <f t="shared" si="2"/>
        <v>-2.2000000000000002</v>
      </c>
      <c r="I65" s="107">
        <v>0.2</v>
      </c>
      <c r="J65" s="107"/>
      <c r="K65" s="1"/>
      <c r="L65" s="1"/>
      <c r="M65" s="1"/>
      <c r="N65" s="1"/>
    </row>
    <row r="66" spans="1:14">
      <c r="A66" s="107">
        <v>23</v>
      </c>
      <c r="B66" s="107">
        <f t="shared" si="0"/>
        <v>0.254</v>
      </c>
      <c r="C66" s="107">
        <v>-0.2</v>
      </c>
      <c r="D66" s="107">
        <v>0.3</v>
      </c>
      <c r="E66" s="107">
        <v>77</v>
      </c>
      <c r="F66" s="107">
        <v>0</v>
      </c>
      <c r="G66" s="107">
        <f t="shared" si="1"/>
        <v>0.14599999999999999</v>
      </c>
      <c r="H66" s="107">
        <f t="shared" si="2"/>
        <v>-2.2000000000000002</v>
      </c>
      <c r="I66" s="107">
        <v>0.2</v>
      </c>
      <c r="J66" s="107"/>
      <c r="K66" s="1"/>
      <c r="L66" s="1"/>
      <c r="M66" s="1"/>
      <c r="N66" s="1"/>
    </row>
    <row r="67" spans="1:14">
      <c r="A67" s="107">
        <v>24</v>
      </c>
      <c r="B67" s="107">
        <f t="shared" si="0"/>
        <v>0.252</v>
      </c>
      <c r="C67" s="107">
        <v>-0.2</v>
      </c>
      <c r="D67" s="107">
        <v>0.3</v>
      </c>
      <c r="E67" s="107">
        <v>76</v>
      </c>
      <c r="F67" s="107">
        <v>0</v>
      </c>
      <c r="G67" s="107">
        <f t="shared" si="1"/>
        <v>0.14799999999999999</v>
      </c>
      <c r="H67" s="107">
        <f t="shared" si="2"/>
        <v>-2.2000000000000002</v>
      </c>
      <c r="I67" s="107">
        <v>0.2</v>
      </c>
      <c r="J67" s="107"/>
      <c r="K67" s="1"/>
      <c r="L67" s="1"/>
      <c r="M67" s="1"/>
      <c r="N67" s="1"/>
    </row>
    <row r="68" spans="1:14">
      <c r="A68" s="107">
        <v>25</v>
      </c>
      <c r="B68" s="107">
        <f t="shared" si="0"/>
        <v>0.25</v>
      </c>
      <c r="C68" s="107">
        <v>-0.2</v>
      </c>
      <c r="D68" s="107">
        <v>0.3</v>
      </c>
      <c r="E68" s="107">
        <v>75</v>
      </c>
      <c r="F68" s="107">
        <v>0</v>
      </c>
      <c r="G68" s="107">
        <f t="shared" si="1"/>
        <v>0.15</v>
      </c>
      <c r="H68" s="107">
        <f t="shared" si="2"/>
        <v>-2.2000000000000002</v>
      </c>
      <c r="I68" s="107">
        <v>0.2</v>
      </c>
      <c r="J68" s="107"/>
      <c r="K68" s="1"/>
      <c r="L68" s="1"/>
      <c r="M68" s="1"/>
      <c r="N68" s="1"/>
    </row>
    <row r="69" spans="1:14">
      <c r="A69" s="107">
        <v>26</v>
      </c>
      <c r="B69" s="107">
        <f t="shared" si="0"/>
        <v>0.248</v>
      </c>
      <c r="C69" s="107">
        <v>-0.2</v>
      </c>
      <c r="D69" s="107">
        <v>0.3</v>
      </c>
      <c r="E69" s="107">
        <v>74</v>
      </c>
      <c r="F69" s="107">
        <v>0</v>
      </c>
      <c r="G69" s="107">
        <f t="shared" si="1"/>
        <v>0.152</v>
      </c>
      <c r="H69" s="107">
        <f t="shared" si="2"/>
        <v>-2.2000000000000002</v>
      </c>
      <c r="I69" s="107">
        <v>0.2</v>
      </c>
      <c r="J69" s="107"/>
      <c r="K69" s="1"/>
      <c r="L69" s="1"/>
      <c r="M69" s="1"/>
      <c r="N69" s="1"/>
    </row>
    <row r="70" spans="1:14">
      <c r="A70" s="107">
        <v>27</v>
      </c>
      <c r="B70" s="107">
        <f t="shared" si="0"/>
        <v>0.246</v>
      </c>
      <c r="C70" s="107">
        <v>-0.2</v>
      </c>
      <c r="D70" s="107">
        <v>0.3</v>
      </c>
      <c r="E70" s="107">
        <v>73</v>
      </c>
      <c r="F70" s="107">
        <v>0</v>
      </c>
      <c r="G70" s="107">
        <f t="shared" si="1"/>
        <v>0.154</v>
      </c>
      <c r="H70" s="107">
        <f t="shared" si="2"/>
        <v>-2.2000000000000002</v>
      </c>
      <c r="I70" s="107">
        <v>0.2</v>
      </c>
      <c r="J70" s="107"/>
      <c r="K70" s="1"/>
      <c r="L70" s="1"/>
      <c r="M70" s="1"/>
      <c r="N70" s="1"/>
    </row>
    <row r="71" spans="1:14">
      <c r="A71" s="107">
        <v>28</v>
      </c>
      <c r="B71" s="107">
        <f t="shared" si="0"/>
        <v>0.24399999999999999</v>
      </c>
      <c r="C71" s="107">
        <v>-0.2</v>
      </c>
      <c r="D71" s="107">
        <v>0.3</v>
      </c>
      <c r="E71" s="107">
        <v>72</v>
      </c>
      <c r="F71" s="107">
        <v>0</v>
      </c>
      <c r="G71" s="107">
        <f t="shared" si="1"/>
        <v>0.15599999999999997</v>
      </c>
      <c r="H71" s="107">
        <f t="shared" si="2"/>
        <v>-2.2000000000000002</v>
      </c>
      <c r="I71" s="107">
        <v>0.2</v>
      </c>
      <c r="J71" s="107"/>
      <c r="K71" s="1"/>
      <c r="L71" s="1"/>
      <c r="M71" s="1"/>
      <c r="N71" s="1"/>
    </row>
    <row r="72" spans="1:14">
      <c r="A72" s="107">
        <v>29</v>
      </c>
      <c r="B72" s="107">
        <f t="shared" si="0"/>
        <v>0.24199999999999999</v>
      </c>
      <c r="C72" s="107">
        <v>-0.2</v>
      </c>
      <c r="D72" s="107">
        <v>0.3</v>
      </c>
      <c r="E72" s="107">
        <v>71</v>
      </c>
      <c r="F72" s="107">
        <v>0</v>
      </c>
      <c r="G72" s="107">
        <f t="shared" si="1"/>
        <v>0.15799999999999997</v>
      </c>
      <c r="H72" s="107">
        <f t="shared" si="2"/>
        <v>-2.2000000000000002</v>
      </c>
      <c r="I72" s="107">
        <v>0.2</v>
      </c>
      <c r="J72" s="107"/>
      <c r="K72" s="1"/>
      <c r="L72" s="1"/>
      <c r="M72" s="1"/>
      <c r="N72" s="1"/>
    </row>
    <row r="73" spans="1:14">
      <c r="A73" s="107">
        <v>30</v>
      </c>
      <c r="B73" s="107">
        <f t="shared" si="0"/>
        <v>0.24</v>
      </c>
      <c r="C73" s="107">
        <v>-0.2</v>
      </c>
      <c r="D73" s="107">
        <v>0.3</v>
      </c>
      <c r="E73" s="107">
        <v>70</v>
      </c>
      <c r="F73" s="107">
        <v>0</v>
      </c>
      <c r="G73" s="107">
        <f t="shared" si="1"/>
        <v>0.15999999999999998</v>
      </c>
      <c r="H73" s="107">
        <f t="shared" si="2"/>
        <v>-2.2000000000000002</v>
      </c>
      <c r="I73" s="107">
        <v>0.2</v>
      </c>
      <c r="J73" s="107"/>
      <c r="K73" s="1"/>
      <c r="L73" s="1"/>
      <c r="M73" s="1"/>
      <c r="N73" s="1"/>
    </row>
    <row r="74" spans="1:14">
      <c r="A74" s="107">
        <v>31</v>
      </c>
      <c r="B74" s="107">
        <f t="shared" si="0"/>
        <v>0.23799999999999999</v>
      </c>
      <c r="C74" s="107">
        <v>-0.2</v>
      </c>
      <c r="D74" s="107">
        <v>0.3</v>
      </c>
      <c r="E74" s="107">
        <v>69</v>
      </c>
      <c r="F74" s="107">
        <v>0</v>
      </c>
      <c r="G74" s="107">
        <f t="shared" si="1"/>
        <v>0.16199999999999998</v>
      </c>
      <c r="H74" s="107">
        <f t="shared" si="2"/>
        <v>-2.2000000000000002</v>
      </c>
      <c r="I74" s="107">
        <v>0.2</v>
      </c>
      <c r="J74" s="107"/>
      <c r="K74" s="1"/>
      <c r="L74" s="1"/>
      <c r="M74" s="1"/>
      <c r="N74" s="1"/>
    </row>
    <row r="75" spans="1:14">
      <c r="A75" s="107">
        <v>32</v>
      </c>
      <c r="B75" s="107">
        <f t="shared" ref="B75:B106" si="3">$C$43*A75+$D$43</f>
        <v>0.23599999999999999</v>
      </c>
      <c r="C75" s="107">
        <v>-0.2</v>
      </c>
      <c r="D75" s="107">
        <v>0.3</v>
      </c>
      <c r="E75" s="107">
        <v>68</v>
      </c>
      <c r="F75" s="107">
        <v>0</v>
      </c>
      <c r="G75" s="107">
        <f t="shared" ref="G75:G106" si="4">$C$43*E75+$D$43</f>
        <v>0.16399999999999998</v>
      </c>
      <c r="H75" s="107">
        <f t="shared" ref="H75:H106" si="5">IF($H$27&gt;=G75,$H$27,IF($H$27&lt;G75,-2.2))</f>
        <v>-2.2000000000000002</v>
      </c>
      <c r="I75" s="107">
        <v>0.2</v>
      </c>
      <c r="J75" s="107"/>
      <c r="K75" s="1"/>
      <c r="L75" s="1"/>
      <c r="M75" s="1"/>
      <c r="N75" s="1"/>
    </row>
    <row r="76" spans="1:14">
      <c r="A76" s="107">
        <v>33</v>
      </c>
      <c r="B76" s="107">
        <f t="shared" si="3"/>
        <v>0.23399999999999999</v>
      </c>
      <c r="C76" s="107">
        <v>-0.2</v>
      </c>
      <c r="D76" s="107">
        <v>0.3</v>
      </c>
      <c r="E76" s="107">
        <v>67</v>
      </c>
      <c r="F76" s="107">
        <v>0</v>
      </c>
      <c r="G76" s="107">
        <f t="shared" si="4"/>
        <v>0.16599999999999998</v>
      </c>
      <c r="H76" s="107">
        <f t="shared" si="5"/>
        <v>-2.2000000000000002</v>
      </c>
      <c r="I76" s="107">
        <v>0.2</v>
      </c>
      <c r="J76" s="107"/>
      <c r="K76" s="1"/>
      <c r="L76" s="1"/>
      <c r="M76" s="1"/>
      <c r="N76" s="1"/>
    </row>
    <row r="77" spans="1:14">
      <c r="A77" s="107">
        <v>34</v>
      </c>
      <c r="B77" s="107">
        <f t="shared" si="3"/>
        <v>0.23199999999999998</v>
      </c>
      <c r="C77" s="107">
        <v>-0.2</v>
      </c>
      <c r="D77" s="107">
        <v>0.3</v>
      </c>
      <c r="E77" s="107">
        <v>66</v>
      </c>
      <c r="F77" s="107">
        <v>0</v>
      </c>
      <c r="G77" s="107">
        <f t="shared" si="4"/>
        <v>0.16799999999999998</v>
      </c>
      <c r="H77" s="107">
        <f t="shared" si="5"/>
        <v>-2.2000000000000002</v>
      </c>
      <c r="I77" s="107">
        <v>0.2</v>
      </c>
      <c r="J77" s="107"/>
      <c r="K77" s="1"/>
      <c r="L77" s="1"/>
      <c r="M77" s="1"/>
      <c r="N77" s="1"/>
    </row>
    <row r="78" spans="1:14">
      <c r="A78" s="107">
        <v>35</v>
      </c>
      <c r="B78" s="107">
        <f t="shared" si="3"/>
        <v>0.22999999999999998</v>
      </c>
      <c r="C78" s="107">
        <v>-0.2</v>
      </c>
      <c r="D78" s="107">
        <v>0.3</v>
      </c>
      <c r="E78" s="107">
        <v>65</v>
      </c>
      <c r="F78" s="107">
        <v>0</v>
      </c>
      <c r="G78" s="107">
        <f t="shared" si="4"/>
        <v>0.16999999999999998</v>
      </c>
      <c r="H78" s="107">
        <f t="shared" si="5"/>
        <v>-2.2000000000000002</v>
      </c>
      <c r="I78" s="107">
        <v>0.2</v>
      </c>
      <c r="J78" s="107"/>
      <c r="K78" s="1"/>
      <c r="L78" s="1"/>
      <c r="M78" s="1"/>
      <c r="N78" s="1"/>
    </row>
    <row r="79" spans="1:14">
      <c r="A79" s="107">
        <v>36</v>
      </c>
      <c r="B79" s="107">
        <f t="shared" si="3"/>
        <v>0.22799999999999998</v>
      </c>
      <c r="C79" s="107">
        <v>-0.2</v>
      </c>
      <c r="D79" s="107">
        <v>0.3</v>
      </c>
      <c r="E79" s="107">
        <v>64</v>
      </c>
      <c r="F79" s="107">
        <v>0</v>
      </c>
      <c r="G79" s="107">
        <f t="shared" si="4"/>
        <v>0.17199999999999999</v>
      </c>
      <c r="H79" s="107">
        <f t="shared" si="5"/>
        <v>-2.2000000000000002</v>
      </c>
      <c r="I79" s="107">
        <v>0.2</v>
      </c>
      <c r="J79" s="107"/>
      <c r="K79" s="1"/>
      <c r="L79" s="1"/>
      <c r="M79" s="1"/>
      <c r="N79" s="1"/>
    </row>
    <row r="80" spans="1:14">
      <c r="A80" s="107">
        <v>37</v>
      </c>
      <c r="B80" s="107">
        <f t="shared" si="3"/>
        <v>0.22599999999999998</v>
      </c>
      <c r="C80" s="107">
        <v>-0.2</v>
      </c>
      <c r="D80" s="107">
        <v>0.3</v>
      </c>
      <c r="E80" s="107">
        <v>63</v>
      </c>
      <c r="F80" s="107">
        <v>0</v>
      </c>
      <c r="G80" s="107">
        <f t="shared" si="4"/>
        <v>0.17399999999999999</v>
      </c>
      <c r="H80" s="107">
        <f t="shared" si="5"/>
        <v>-2.2000000000000002</v>
      </c>
      <c r="I80" s="107">
        <v>0.2</v>
      </c>
      <c r="J80" s="107"/>
      <c r="K80" s="1"/>
      <c r="L80" s="1"/>
      <c r="M80" s="1"/>
      <c r="N80" s="1"/>
    </row>
    <row r="81" spans="1:14">
      <c r="A81" s="107">
        <v>38</v>
      </c>
      <c r="B81" s="107">
        <f t="shared" si="3"/>
        <v>0.22399999999999998</v>
      </c>
      <c r="C81" s="107">
        <v>-0.2</v>
      </c>
      <c r="D81" s="107">
        <v>0.3</v>
      </c>
      <c r="E81" s="107">
        <v>62</v>
      </c>
      <c r="F81" s="107">
        <v>0</v>
      </c>
      <c r="G81" s="107">
        <f t="shared" si="4"/>
        <v>0.17599999999999999</v>
      </c>
      <c r="H81" s="107">
        <f t="shared" si="5"/>
        <v>-2.2000000000000002</v>
      </c>
      <c r="I81" s="107">
        <v>0.2</v>
      </c>
      <c r="J81" s="107"/>
      <c r="K81" s="1"/>
      <c r="L81" s="1"/>
      <c r="M81" s="1"/>
      <c r="N81" s="1"/>
    </row>
    <row r="82" spans="1:14">
      <c r="A82" s="107">
        <v>39</v>
      </c>
      <c r="B82" s="107">
        <f t="shared" si="3"/>
        <v>0.22199999999999998</v>
      </c>
      <c r="C82" s="107">
        <v>-0.2</v>
      </c>
      <c r="D82" s="107">
        <v>0.3</v>
      </c>
      <c r="E82" s="107">
        <v>61</v>
      </c>
      <c r="F82" s="107">
        <v>0</v>
      </c>
      <c r="G82" s="107">
        <f t="shared" si="4"/>
        <v>0.17799999999999999</v>
      </c>
      <c r="H82" s="107">
        <f t="shared" si="5"/>
        <v>-2.2000000000000002</v>
      </c>
      <c r="I82" s="107">
        <v>0.2</v>
      </c>
      <c r="J82" s="107"/>
      <c r="K82" s="1"/>
      <c r="L82" s="1"/>
      <c r="M82" s="1"/>
      <c r="N82" s="1"/>
    </row>
    <row r="83" spans="1:14">
      <c r="A83" s="107">
        <v>40</v>
      </c>
      <c r="B83" s="107">
        <f t="shared" si="3"/>
        <v>0.21999999999999997</v>
      </c>
      <c r="C83" s="107">
        <v>-0.2</v>
      </c>
      <c r="D83" s="107">
        <v>0.3</v>
      </c>
      <c r="E83" s="107">
        <v>60</v>
      </c>
      <c r="F83" s="107">
        <v>0</v>
      </c>
      <c r="G83" s="107">
        <f t="shared" si="4"/>
        <v>0.18</v>
      </c>
      <c r="H83" s="107">
        <f t="shared" si="5"/>
        <v>-2.2000000000000002</v>
      </c>
      <c r="I83" s="107">
        <v>0.2</v>
      </c>
      <c r="J83" s="107"/>
      <c r="K83" s="1"/>
      <c r="L83" s="1"/>
      <c r="M83" s="1"/>
      <c r="N83" s="1"/>
    </row>
    <row r="84" spans="1:14">
      <c r="A84" s="107">
        <v>41</v>
      </c>
      <c r="B84" s="107">
        <f t="shared" si="3"/>
        <v>0.21799999999999997</v>
      </c>
      <c r="C84" s="107">
        <v>-0.2</v>
      </c>
      <c r="D84" s="107">
        <v>0.3</v>
      </c>
      <c r="E84" s="107">
        <v>59</v>
      </c>
      <c r="F84" s="107">
        <v>0</v>
      </c>
      <c r="G84" s="107">
        <f t="shared" si="4"/>
        <v>0.182</v>
      </c>
      <c r="H84" s="107">
        <f t="shared" si="5"/>
        <v>-2.2000000000000002</v>
      </c>
      <c r="I84" s="107">
        <v>0.2</v>
      </c>
      <c r="J84" s="107"/>
      <c r="K84" s="1"/>
      <c r="L84" s="1"/>
      <c r="M84" s="1"/>
      <c r="N84" s="1"/>
    </row>
    <row r="85" spans="1:14">
      <c r="A85" s="107">
        <v>42</v>
      </c>
      <c r="B85" s="107">
        <f t="shared" si="3"/>
        <v>0.21599999999999997</v>
      </c>
      <c r="C85" s="107">
        <v>-0.2</v>
      </c>
      <c r="D85" s="107">
        <v>0.3</v>
      </c>
      <c r="E85" s="107">
        <v>58</v>
      </c>
      <c r="F85" s="107">
        <v>0</v>
      </c>
      <c r="G85" s="107">
        <f t="shared" si="4"/>
        <v>0.184</v>
      </c>
      <c r="H85" s="107">
        <f t="shared" si="5"/>
        <v>-2.2000000000000002</v>
      </c>
      <c r="I85" s="107">
        <v>0.2</v>
      </c>
      <c r="J85" s="107"/>
      <c r="K85" s="1"/>
      <c r="L85" s="1"/>
      <c r="M85" s="1"/>
      <c r="N85" s="1"/>
    </row>
    <row r="86" spans="1:14">
      <c r="A86" s="107">
        <v>43</v>
      </c>
      <c r="B86" s="107">
        <f t="shared" si="3"/>
        <v>0.21399999999999997</v>
      </c>
      <c r="C86" s="107">
        <v>-0.2</v>
      </c>
      <c r="D86" s="107">
        <v>0.3</v>
      </c>
      <c r="E86" s="107">
        <v>57</v>
      </c>
      <c r="F86" s="107">
        <v>0</v>
      </c>
      <c r="G86" s="107">
        <f t="shared" si="4"/>
        <v>0.186</v>
      </c>
      <c r="H86" s="107">
        <f t="shared" si="5"/>
        <v>-2.2000000000000002</v>
      </c>
      <c r="I86" s="107">
        <v>0.2</v>
      </c>
      <c r="J86" s="107"/>
      <c r="K86" s="1"/>
      <c r="L86" s="1"/>
      <c r="M86" s="1"/>
      <c r="N86" s="1"/>
    </row>
    <row r="87" spans="1:14">
      <c r="A87" s="107">
        <v>44</v>
      </c>
      <c r="B87" s="107">
        <f t="shared" si="3"/>
        <v>0.21199999999999999</v>
      </c>
      <c r="C87" s="107">
        <v>-0.2</v>
      </c>
      <c r="D87" s="107">
        <v>0.3</v>
      </c>
      <c r="E87" s="107">
        <v>56</v>
      </c>
      <c r="F87" s="107">
        <v>0</v>
      </c>
      <c r="G87" s="107">
        <f t="shared" si="4"/>
        <v>0.188</v>
      </c>
      <c r="H87" s="107">
        <f t="shared" si="5"/>
        <v>-2.2000000000000002</v>
      </c>
      <c r="I87" s="107">
        <v>0.2</v>
      </c>
      <c r="J87" s="107"/>
      <c r="K87" s="1"/>
      <c r="L87" s="1"/>
      <c r="M87" s="1"/>
      <c r="N87" s="1"/>
    </row>
    <row r="88" spans="1:14">
      <c r="A88" s="107">
        <v>45</v>
      </c>
      <c r="B88" s="107">
        <f t="shared" si="3"/>
        <v>0.21</v>
      </c>
      <c r="C88" s="107">
        <v>-0.2</v>
      </c>
      <c r="D88" s="107">
        <v>0.3</v>
      </c>
      <c r="E88" s="107">
        <v>55</v>
      </c>
      <c r="F88" s="107">
        <v>0</v>
      </c>
      <c r="G88" s="107">
        <f t="shared" si="4"/>
        <v>0.19</v>
      </c>
      <c r="H88" s="107">
        <f t="shared" si="5"/>
        <v>-2.2000000000000002</v>
      </c>
      <c r="I88" s="107">
        <v>0.2</v>
      </c>
      <c r="J88" s="107"/>
      <c r="K88" s="1"/>
      <c r="L88" s="1"/>
      <c r="M88" s="1"/>
      <c r="N88" s="1"/>
    </row>
    <row r="89" spans="1:14">
      <c r="A89" s="107">
        <v>46</v>
      </c>
      <c r="B89" s="107">
        <f t="shared" si="3"/>
        <v>0.20799999999999999</v>
      </c>
      <c r="C89" s="107">
        <v>-0.2</v>
      </c>
      <c r="D89" s="107">
        <v>0.3</v>
      </c>
      <c r="E89" s="107">
        <v>54</v>
      </c>
      <c r="F89" s="107">
        <v>0</v>
      </c>
      <c r="G89" s="107">
        <f t="shared" si="4"/>
        <v>0.192</v>
      </c>
      <c r="H89" s="107">
        <f t="shared" si="5"/>
        <v>-2.2000000000000002</v>
      </c>
      <c r="I89" s="107">
        <v>0.2</v>
      </c>
      <c r="J89" s="107"/>
      <c r="K89" s="1"/>
      <c r="L89" s="1"/>
      <c r="M89" s="1"/>
      <c r="N89" s="1"/>
    </row>
    <row r="90" spans="1:14">
      <c r="A90" s="107">
        <v>47</v>
      </c>
      <c r="B90" s="107">
        <f t="shared" si="3"/>
        <v>0.20599999999999999</v>
      </c>
      <c r="C90" s="107">
        <v>-0.2</v>
      </c>
      <c r="D90" s="107">
        <v>0.3</v>
      </c>
      <c r="E90" s="107">
        <v>53</v>
      </c>
      <c r="F90" s="107">
        <v>0</v>
      </c>
      <c r="G90" s="107">
        <f t="shared" si="4"/>
        <v>0.19400000000000001</v>
      </c>
      <c r="H90" s="107">
        <f t="shared" si="5"/>
        <v>-2.2000000000000002</v>
      </c>
      <c r="I90" s="107">
        <v>0.2</v>
      </c>
      <c r="J90" s="107"/>
      <c r="K90" s="1"/>
      <c r="L90" s="1"/>
      <c r="M90" s="1"/>
      <c r="N90" s="1"/>
    </row>
    <row r="91" spans="1:14">
      <c r="A91" s="107">
        <v>48</v>
      </c>
      <c r="B91" s="107">
        <f t="shared" si="3"/>
        <v>0.20399999999999999</v>
      </c>
      <c r="C91" s="107">
        <v>-0.2</v>
      </c>
      <c r="D91" s="107">
        <v>0.3</v>
      </c>
      <c r="E91" s="107">
        <v>52</v>
      </c>
      <c r="F91" s="107">
        <v>0</v>
      </c>
      <c r="G91" s="107">
        <f t="shared" si="4"/>
        <v>0.19599999999999998</v>
      </c>
      <c r="H91" s="107">
        <f t="shared" si="5"/>
        <v>-2.2000000000000002</v>
      </c>
      <c r="I91" s="107">
        <v>0.2</v>
      </c>
      <c r="J91" s="107"/>
      <c r="K91" s="1"/>
      <c r="L91" s="1"/>
      <c r="M91" s="1"/>
      <c r="N91" s="1"/>
    </row>
    <row r="92" spans="1:14">
      <c r="A92" s="107">
        <v>49</v>
      </c>
      <c r="B92" s="107">
        <f t="shared" si="3"/>
        <v>0.20199999999999999</v>
      </c>
      <c r="C92" s="107">
        <v>-0.2</v>
      </c>
      <c r="D92" s="107">
        <v>0.3</v>
      </c>
      <c r="E92" s="107">
        <v>51</v>
      </c>
      <c r="F92" s="107">
        <v>0</v>
      </c>
      <c r="G92" s="107">
        <f t="shared" si="4"/>
        <v>0.19799999999999998</v>
      </c>
      <c r="H92" s="107">
        <f t="shared" si="5"/>
        <v>-2.2000000000000002</v>
      </c>
      <c r="I92" s="107">
        <v>0.2</v>
      </c>
      <c r="J92" s="107"/>
      <c r="K92" s="1"/>
      <c r="L92" s="1"/>
      <c r="M92" s="1"/>
      <c r="N92" s="1"/>
    </row>
    <row r="93" spans="1:14">
      <c r="A93" s="107">
        <v>50</v>
      </c>
      <c r="B93" s="107">
        <f t="shared" si="3"/>
        <v>0.19999999999999998</v>
      </c>
      <c r="C93" s="107">
        <v>-0.2</v>
      </c>
      <c r="D93" s="107">
        <v>0.3</v>
      </c>
      <c r="E93" s="107">
        <v>50</v>
      </c>
      <c r="F93" s="107">
        <v>0.2</v>
      </c>
      <c r="G93" s="107">
        <f t="shared" si="4"/>
        <v>0.19999999999999998</v>
      </c>
      <c r="H93" s="107">
        <f t="shared" si="5"/>
        <v>-2.2000000000000002</v>
      </c>
      <c r="I93" s="107">
        <v>0.2</v>
      </c>
      <c r="J93" s="107"/>
      <c r="K93" s="1"/>
      <c r="L93" s="1"/>
      <c r="M93" s="1"/>
      <c r="N93" s="1"/>
    </row>
    <row r="94" spans="1:14">
      <c r="A94" s="107">
        <v>51</v>
      </c>
      <c r="B94" s="107">
        <f t="shared" si="3"/>
        <v>0.19799999999999998</v>
      </c>
      <c r="C94" s="107">
        <v>-0.2</v>
      </c>
      <c r="D94" s="107">
        <v>0.3</v>
      </c>
      <c r="E94" s="107">
        <v>49</v>
      </c>
      <c r="F94" s="107">
        <v>0.2</v>
      </c>
      <c r="G94" s="107">
        <f t="shared" si="4"/>
        <v>0.20199999999999999</v>
      </c>
      <c r="H94" s="107">
        <f t="shared" si="5"/>
        <v>-2.2000000000000002</v>
      </c>
      <c r="I94" s="107">
        <v>-2.2000000000000002</v>
      </c>
      <c r="J94" s="107"/>
      <c r="K94" s="1"/>
      <c r="L94" s="1"/>
      <c r="M94" s="1"/>
      <c r="N94" s="1"/>
    </row>
    <row r="95" spans="1:14">
      <c r="A95" s="107">
        <v>52</v>
      </c>
      <c r="B95" s="107">
        <f t="shared" si="3"/>
        <v>0.19599999999999998</v>
      </c>
      <c r="C95" s="107">
        <v>-0.2</v>
      </c>
      <c r="D95" s="107">
        <v>0.3</v>
      </c>
      <c r="E95" s="107">
        <v>48</v>
      </c>
      <c r="F95" s="107">
        <v>0.2</v>
      </c>
      <c r="G95" s="107">
        <f t="shared" si="4"/>
        <v>0.20399999999999999</v>
      </c>
      <c r="H95" s="107">
        <f t="shared" si="5"/>
        <v>-2.2000000000000002</v>
      </c>
      <c r="I95" s="107">
        <v>-2.2000000000000002</v>
      </c>
      <c r="J95" s="107"/>
      <c r="K95" s="1"/>
      <c r="L95" s="1"/>
      <c r="M95" s="1"/>
      <c r="N95" s="1"/>
    </row>
    <row r="96" spans="1:14">
      <c r="A96" s="107">
        <v>53</v>
      </c>
      <c r="B96" s="107">
        <f t="shared" si="3"/>
        <v>0.19400000000000001</v>
      </c>
      <c r="C96" s="107">
        <v>-0.2</v>
      </c>
      <c r="D96" s="107">
        <v>0.3</v>
      </c>
      <c r="E96" s="107">
        <v>47</v>
      </c>
      <c r="F96" s="107">
        <v>0.2</v>
      </c>
      <c r="G96" s="107">
        <f t="shared" si="4"/>
        <v>0.20599999999999999</v>
      </c>
      <c r="H96" s="107">
        <f t="shared" si="5"/>
        <v>-2.2000000000000002</v>
      </c>
      <c r="I96" s="107">
        <v>-2.2000000000000002</v>
      </c>
      <c r="J96" s="107"/>
      <c r="K96" s="1"/>
      <c r="L96" s="1"/>
      <c r="M96" s="1"/>
      <c r="N96" s="1"/>
    </row>
    <row r="97" spans="1:14">
      <c r="A97" s="107">
        <v>54</v>
      </c>
      <c r="B97" s="107">
        <f t="shared" si="3"/>
        <v>0.192</v>
      </c>
      <c r="C97" s="107">
        <v>-0.2</v>
      </c>
      <c r="D97" s="107">
        <v>0.3</v>
      </c>
      <c r="E97" s="107">
        <v>46</v>
      </c>
      <c r="F97" s="107">
        <v>0.2</v>
      </c>
      <c r="G97" s="107">
        <f t="shared" si="4"/>
        <v>0.20799999999999999</v>
      </c>
      <c r="H97" s="107">
        <f t="shared" si="5"/>
        <v>-2.2000000000000002</v>
      </c>
      <c r="I97" s="107">
        <v>-2.2000000000000002</v>
      </c>
      <c r="J97" s="107"/>
      <c r="K97" s="1"/>
      <c r="L97" s="1"/>
      <c r="M97" s="1"/>
      <c r="N97" s="1"/>
    </row>
    <row r="98" spans="1:14">
      <c r="A98" s="107">
        <v>55</v>
      </c>
      <c r="B98" s="107">
        <f t="shared" si="3"/>
        <v>0.19</v>
      </c>
      <c r="C98" s="107">
        <v>-0.2</v>
      </c>
      <c r="D98" s="107">
        <v>0.3</v>
      </c>
      <c r="E98" s="107">
        <v>45</v>
      </c>
      <c r="F98" s="107">
        <v>0.2</v>
      </c>
      <c r="G98" s="107">
        <f t="shared" si="4"/>
        <v>0.21</v>
      </c>
      <c r="H98" s="107">
        <f t="shared" si="5"/>
        <v>-2.2000000000000002</v>
      </c>
      <c r="I98" s="107">
        <v>-2.2000000000000002</v>
      </c>
      <c r="J98" s="107"/>
      <c r="K98" s="1"/>
      <c r="L98" s="1"/>
      <c r="M98" s="1"/>
      <c r="N98" s="1"/>
    </row>
    <row r="99" spans="1:14">
      <c r="A99" s="107">
        <v>56</v>
      </c>
      <c r="B99" s="107">
        <f t="shared" si="3"/>
        <v>0.188</v>
      </c>
      <c r="C99" s="107">
        <v>-0.2</v>
      </c>
      <c r="D99" s="107">
        <v>0.3</v>
      </c>
      <c r="E99" s="107">
        <v>44</v>
      </c>
      <c r="F99" s="107">
        <v>0.2</v>
      </c>
      <c r="G99" s="107">
        <f t="shared" si="4"/>
        <v>0.21199999999999999</v>
      </c>
      <c r="H99" s="107">
        <f t="shared" si="5"/>
        <v>-2.2000000000000002</v>
      </c>
      <c r="I99" s="107">
        <v>-2.2000000000000002</v>
      </c>
      <c r="J99" s="107"/>
      <c r="K99" s="1"/>
      <c r="L99" s="1"/>
      <c r="M99" s="1"/>
      <c r="N99" s="1"/>
    </row>
    <row r="100" spans="1:14">
      <c r="A100" s="107">
        <v>57</v>
      </c>
      <c r="B100" s="107">
        <f t="shared" si="3"/>
        <v>0.186</v>
      </c>
      <c r="C100" s="107">
        <v>-0.2</v>
      </c>
      <c r="D100" s="107">
        <v>0.3</v>
      </c>
      <c r="E100" s="107">
        <v>43</v>
      </c>
      <c r="F100" s="107">
        <v>0.2</v>
      </c>
      <c r="G100" s="107">
        <f t="shared" si="4"/>
        <v>0.21399999999999997</v>
      </c>
      <c r="H100" s="107">
        <f t="shared" si="5"/>
        <v>-2.2000000000000002</v>
      </c>
      <c r="I100" s="107">
        <v>-2.2000000000000002</v>
      </c>
      <c r="J100" s="107"/>
      <c r="K100" s="1"/>
      <c r="L100" s="1"/>
      <c r="M100" s="1"/>
      <c r="N100" s="1"/>
    </row>
    <row r="101" spans="1:14">
      <c r="A101" s="107">
        <v>58</v>
      </c>
      <c r="B101" s="107">
        <f t="shared" si="3"/>
        <v>0.184</v>
      </c>
      <c r="C101" s="107">
        <v>-0.2</v>
      </c>
      <c r="D101" s="107">
        <v>0.3</v>
      </c>
      <c r="E101" s="107">
        <v>42</v>
      </c>
      <c r="F101" s="107">
        <v>0.2</v>
      </c>
      <c r="G101" s="107">
        <f t="shared" si="4"/>
        <v>0.21599999999999997</v>
      </c>
      <c r="H101" s="107">
        <f t="shared" si="5"/>
        <v>-2.2000000000000002</v>
      </c>
      <c r="I101" s="107">
        <v>-2.2000000000000002</v>
      </c>
      <c r="J101" s="107"/>
      <c r="K101" s="1"/>
      <c r="L101" s="1"/>
      <c r="M101" s="1"/>
      <c r="N101" s="1"/>
    </row>
    <row r="102" spans="1:14">
      <c r="A102" s="107">
        <v>59</v>
      </c>
      <c r="B102" s="107">
        <f t="shared" si="3"/>
        <v>0.182</v>
      </c>
      <c r="C102" s="107">
        <v>-0.2</v>
      </c>
      <c r="D102" s="107">
        <v>0.3</v>
      </c>
      <c r="E102" s="107">
        <v>41</v>
      </c>
      <c r="F102" s="107">
        <v>0.2</v>
      </c>
      <c r="G102" s="107">
        <f t="shared" si="4"/>
        <v>0.21799999999999997</v>
      </c>
      <c r="H102" s="107">
        <f t="shared" si="5"/>
        <v>-2.2000000000000002</v>
      </c>
      <c r="I102" s="107">
        <v>-2.2000000000000002</v>
      </c>
      <c r="J102" s="107"/>
      <c r="K102" s="1"/>
      <c r="L102" s="1"/>
      <c r="M102" s="1"/>
      <c r="N102" s="1"/>
    </row>
    <row r="103" spans="1:14">
      <c r="A103" s="107">
        <v>60</v>
      </c>
      <c r="B103" s="107">
        <f t="shared" si="3"/>
        <v>0.18</v>
      </c>
      <c r="C103" s="107">
        <v>-0.2</v>
      </c>
      <c r="D103" s="107">
        <v>0.3</v>
      </c>
      <c r="E103" s="107">
        <v>40</v>
      </c>
      <c r="F103" s="107">
        <v>0.2</v>
      </c>
      <c r="G103" s="107">
        <f t="shared" si="4"/>
        <v>0.21999999999999997</v>
      </c>
      <c r="H103" s="107">
        <f t="shared" si="5"/>
        <v>-2.2000000000000002</v>
      </c>
      <c r="I103" s="107">
        <v>-2.2000000000000002</v>
      </c>
      <c r="J103" s="107"/>
      <c r="K103" s="1"/>
      <c r="L103" s="1"/>
      <c r="M103" s="1"/>
      <c r="N103" s="1"/>
    </row>
    <row r="104" spans="1:14">
      <c r="A104" s="107">
        <v>61</v>
      </c>
      <c r="B104" s="107">
        <f t="shared" si="3"/>
        <v>0.17799999999999999</v>
      </c>
      <c r="C104" s="107">
        <v>-0.2</v>
      </c>
      <c r="D104" s="107">
        <v>0.3</v>
      </c>
      <c r="E104" s="107">
        <v>39</v>
      </c>
      <c r="F104" s="107">
        <v>0.2</v>
      </c>
      <c r="G104" s="107">
        <f t="shared" si="4"/>
        <v>0.22199999999999998</v>
      </c>
      <c r="H104" s="107">
        <f t="shared" si="5"/>
        <v>-2.2000000000000002</v>
      </c>
      <c r="I104" s="107">
        <v>-2.2000000000000002</v>
      </c>
      <c r="J104" s="107"/>
      <c r="K104" s="1"/>
      <c r="L104" s="1"/>
      <c r="M104" s="1"/>
      <c r="N104" s="1"/>
    </row>
    <row r="105" spans="1:14">
      <c r="A105" s="107">
        <v>62</v>
      </c>
      <c r="B105" s="107">
        <f t="shared" si="3"/>
        <v>0.17599999999999999</v>
      </c>
      <c r="C105" s="107">
        <v>-0.2</v>
      </c>
      <c r="D105" s="107">
        <v>0.3</v>
      </c>
      <c r="E105" s="107">
        <v>38</v>
      </c>
      <c r="F105" s="107">
        <v>0.2</v>
      </c>
      <c r="G105" s="107">
        <f t="shared" si="4"/>
        <v>0.22399999999999998</v>
      </c>
      <c r="H105" s="107">
        <f t="shared" si="5"/>
        <v>-2.2000000000000002</v>
      </c>
      <c r="I105" s="107">
        <v>-2.2000000000000002</v>
      </c>
      <c r="J105" s="107"/>
      <c r="K105" s="1"/>
      <c r="L105" s="1"/>
      <c r="M105" s="1"/>
      <c r="N105" s="1"/>
    </row>
    <row r="106" spans="1:14">
      <c r="A106" s="107">
        <v>63</v>
      </c>
      <c r="B106" s="107">
        <f t="shared" si="3"/>
        <v>0.17399999999999999</v>
      </c>
      <c r="C106" s="107">
        <v>-0.2</v>
      </c>
      <c r="D106" s="107">
        <v>0.3</v>
      </c>
      <c r="E106" s="107">
        <v>37</v>
      </c>
      <c r="F106" s="107">
        <v>0.2</v>
      </c>
      <c r="G106" s="107">
        <f t="shared" si="4"/>
        <v>0.22599999999999998</v>
      </c>
      <c r="H106" s="107">
        <f t="shared" si="5"/>
        <v>-2.2000000000000002</v>
      </c>
      <c r="I106" s="107">
        <v>-2.2000000000000002</v>
      </c>
      <c r="J106" s="107"/>
      <c r="K106" s="1"/>
      <c r="L106" s="1"/>
      <c r="M106" s="1"/>
      <c r="N106" s="1"/>
    </row>
    <row r="107" spans="1:14">
      <c r="A107" s="107">
        <v>64</v>
      </c>
      <c r="B107" s="107">
        <f t="shared" ref="B107:B138" si="6">$C$43*A107+$D$43</f>
        <v>0.17199999999999999</v>
      </c>
      <c r="C107" s="107">
        <v>-0.2</v>
      </c>
      <c r="D107" s="107">
        <v>0.3</v>
      </c>
      <c r="E107" s="107">
        <v>36</v>
      </c>
      <c r="F107" s="107">
        <v>0.2</v>
      </c>
      <c r="G107" s="107">
        <f t="shared" ref="G107:G143" si="7">$C$43*E107+$D$43</f>
        <v>0.22799999999999998</v>
      </c>
      <c r="H107" s="107">
        <f t="shared" ref="H107:H138" si="8">IF($H$27&gt;=G107,$H$27,IF($H$27&lt;G107,-2.2))</f>
        <v>-2.2000000000000002</v>
      </c>
      <c r="I107" s="107">
        <v>-2.2000000000000002</v>
      </c>
      <c r="J107" s="107"/>
      <c r="K107" s="1"/>
      <c r="L107" s="1"/>
      <c r="M107" s="1"/>
      <c r="N107" s="1"/>
    </row>
    <row r="108" spans="1:14">
      <c r="A108" s="107">
        <v>65</v>
      </c>
      <c r="B108" s="107">
        <f t="shared" si="6"/>
        <v>0.16999999999999998</v>
      </c>
      <c r="C108" s="107">
        <v>-0.2</v>
      </c>
      <c r="D108" s="107">
        <v>0.3</v>
      </c>
      <c r="E108" s="107">
        <v>35</v>
      </c>
      <c r="F108" s="107">
        <v>0.2</v>
      </c>
      <c r="G108" s="107">
        <f t="shared" si="7"/>
        <v>0.22999999999999998</v>
      </c>
      <c r="H108" s="107">
        <f t="shared" si="8"/>
        <v>-2.2000000000000002</v>
      </c>
      <c r="I108" s="107">
        <v>-2.2000000000000002</v>
      </c>
      <c r="J108" s="107"/>
      <c r="K108" s="1"/>
      <c r="L108" s="1"/>
      <c r="M108" s="1"/>
      <c r="N108" s="1"/>
    </row>
    <row r="109" spans="1:14">
      <c r="A109" s="107">
        <v>66</v>
      </c>
      <c r="B109" s="107">
        <f t="shared" si="6"/>
        <v>0.16799999999999998</v>
      </c>
      <c r="C109" s="107">
        <v>-0.2</v>
      </c>
      <c r="D109" s="107">
        <v>0.3</v>
      </c>
      <c r="E109" s="107">
        <v>34</v>
      </c>
      <c r="F109" s="107">
        <v>0.2</v>
      </c>
      <c r="G109" s="107">
        <f t="shared" si="7"/>
        <v>0.23199999999999998</v>
      </c>
      <c r="H109" s="107">
        <f t="shared" si="8"/>
        <v>-2.2000000000000002</v>
      </c>
      <c r="I109" s="107">
        <v>-2.2000000000000002</v>
      </c>
      <c r="J109" s="107"/>
      <c r="K109" s="1"/>
      <c r="L109" s="1"/>
      <c r="M109" s="1"/>
      <c r="N109" s="1"/>
    </row>
    <row r="110" spans="1:14">
      <c r="A110" s="107">
        <v>67</v>
      </c>
      <c r="B110" s="107">
        <f t="shared" si="6"/>
        <v>0.16599999999999998</v>
      </c>
      <c r="C110" s="107">
        <v>-0.2</v>
      </c>
      <c r="D110" s="107">
        <v>0.3</v>
      </c>
      <c r="E110" s="107">
        <v>33</v>
      </c>
      <c r="F110" s="107">
        <v>0.2</v>
      </c>
      <c r="G110" s="107">
        <f t="shared" si="7"/>
        <v>0.23399999999999999</v>
      </c>
      <c r="H110" s="107">
        <f t="shared" si="8"/>
        <v>-2.2000000000000002</v>
      </c>
      <c r="I110" s="107">
        <v>-2.2000000000000002</v>
      </c>
      <c r="J110" s="107"/>
      <c r="K110" s="1"/>
      <c r="L110" s="1"/>
      <c r="M110" s="1"/>
      <c r="N110" s="1"/>
    </row>
    <row r="111" spans="1:14">
      <c r="A111" s="107">
        <v>68</v>
      </c>
      <c r="B111" s="107">
        <f t="shared" si="6"/>
        <v>0.16399999999999998</v>
      </c>
      <c r="C111" s="107">
        <v>-0.2</v>
      </c>
      <c r="D111" s="107">
        <v>0.3</v>
      </c>
      <c r="E111" s="107">
        <v>32</v>
      </c>
      <c r="F111" s="107">
        <v>0.2</v>
      </c>
      <c r="G111" s="107">
        <f t="shared" si="7"/>
        <v>0.23599999999999999</v>
      </c>
      <c r="H111" s="107">
        <f t="shared" si="8"/>
        <v>-2.2000000000000002</v>
      </c>
      <c r="I111" s="107">
        <v>-2.2000000000000002</v>
      </c>
      <c r="J111" s="107"/>
      <c r="K111" s="1"/>
      <c r="L111" s="1"/>
      <c r="M111" s="1"/>
      <c r="N111" s="1"/>
    </row>
    <row r="112" spans="1:14">
      <c r="A112" s="107">
        <v>69</v>
      </c>
      <c r="B112" s="107">
        <f t="shared" si="6"/>
        <v>0.16199999999999998</v>
      </c>
      <c r="C112" s="107">
        <v>-0.2</v>
      </c>
      <c r="D112" s="107">
        <v>0.3</v>
      </c>
      <c r="E112" s="107">
        <v>31</v>
      </c>
      <c r="F112" s="107">
        <v>0.2</v>
      </c>
      <c r="G112" s="107">
        <f t="shared" si="7"/>
        <v>0.23799999999999999</v>
      </c>
      <c r="H112" s="107">
        <f t="shared" si="8"/>
        <v>-2.2000000000000002</v>
      </c>
      <c r="I112" s="107">
        <v>-2.2000000000000002</v>
      </c>
      <c r="J112" s="107"/>
      <c r="K112" s="1"/>
      <c r="L112" s="1"/>
      <c r="M112" s="1"/>
      <c r="N112" s="1"/>
    </row>
    <row r="113" spans="1:14">
      <c r="A113" s="107">
        <v>70</v>
      </c>
      <c r="B113" s="107">
        <f t="shared" si="6"/>
        <v>0.15999999999999998</v>
      </c>
      <c r="C113" s="107">
        <v>-0.2</v>
      </c>
      <c r="D113" s="107">
        <v>0.3</v>
      </c>
      <c r="E113" s="107">
        <v>30</v>
      </c>
      <c r="F113" s="107">
        <v>0.2</v>
      </c>
      <c r="G113" s="107">
        <f t="shared" si="7"/>
        <v>0.24</v>
      </c>
      <c r="H113" s="107">
        <f t="shared" si="8"/>
        <v>-2.2000000000000002</v>
      </c>
      <c r="I113" s="107">
        <v>-2.2000000000000002</v>
      </c>
      <c r="J113" s="107"/>
      <c r="K113" s="1"/>
      <c r="L113" s="1"/>
      <c r="M113" s="1"/>
      <c r="N113" s="1"/>
    </row>
    <row r="114" spans="1:14">
      <c r="A114" s="107">
        <v>71</v>
      </c>
      <c r="B114" s="107">
        <f t="shared" si="6"/>
        <v>0.15799999999999997</v>
      </c>
      <c r="C114" s="107">
        <v>-0.2</v>
      </c>
      <c r="D114" s="107">
        <v>0.3</v>
      </c>
      <c r="E114" s="107">
        <v>29</v>
      </c>
      <c r="F114" s="107">
        <v>0.2</v>
      </c>
      <c r="G114" s="107">
        <f t="shared" si="7"/>
        <v>0.24199999999999999</v>
      </c>
      <c r="H114" s="107">
        <f t="shared" si="8"/>
        <v>-2.2000000000000002</v>
      </c>
      <c r="I114" s="107">
        <v>-2.2000000000000002</v>
      </c>
      <c r="J114" s="107"/>
      <c r="K114" s="1"/>
      <c r="L114" s="1"/>
      <c r="M114" s="1"/>
      <c r="N114" s="1"/>
    </row>
    <row r="115" spans="1:14">
      <c r="A115" s="107">
        <v>72</v>
      </c>
      <c r="B115" s="107">
        <f t="shared" si="6"/>
        <v>0.15599999999999997</v>
      </c>
      <c r="C115" s="107">
        <v>-0.2</v>
      </c>
      <c r="D115" s="107">
        <v>0.3</v>
      </c>
      <c r="E115" s="107">
        <v>28</v>
      </c>
      <c r="F115" s="107">
        <v>0.2</v>
      </c>
      <c r="G115" s="107">
        <f t="shared" si="7"/>
        <v>0.24399999999999999</v>
      </c>
      <c r="H115" s="107">
        <f t="shared" si="8"/>
        <v>-2.2000000000000002</v>
      </c>
      <c r="I115" s="107">
        <v>-2.2000000000000002</v>
      </c>
      <c r="J115" s="107"/>
      <c r="K115" s="1"/>
      <c r="L115" s="1"/>
      <c r="M115" s="1"/>
      <c r="N115" s="1"/>
    </row>
    <row r="116" spans="1:14">
      <c r="A116" s="107">
        <v>73</v>
      </c>
      <c r="B116" s="107">
        <f t="shared" si="6"/>
        <v>0.154</v>
      </c>
      <c r="C116" s="107">
        <v>-0.2</v>
      </c>
      <c r="D116" s="107">
        <v>0.3</v>
      </c>
      <c r="E116" s="107">
        <v>27</v>
      </c>
      <c r="F116" s="107">
        <v>0.2</v>
      </c>
      <c r="G116" s="107">
        <f t="shared" si="7"/>
        <v>0.246</v>
      </c>
      <c r="H116" s="107">
        <f t="shared" si="8"/>
        <v>-2.2000000000000002</v>
      </c>
      <c r="I116" s="107">
        <v>-2.2000000000000002</v>
      </c>
      <c r="J116" s="107"/>
      <c r="K116" s="1"/>
      <c r="L116" s="1"/>
      <c r="M116" s="1"/>
      <c r="N116" s="1"/>
    </row>
    <row r="117" spans="1:14">
      <c r="A117" s="107">
        <v>74</v>
      </c>
      <c r="B117" s="107">
        <f t="shared" si="6"/>
        <v>0.152</v>
      </c>
      <c r="C117" s="107">
        <v>-0.2</v>
      </c>
      <c r="D117" s="107">
        <v>0.3</v>
      </c>
      <c r="E117" s="107">
        <v>26</v>
      </c>
      <c r="F117" s="107">
        <v>0.2</v>
      </c>
      <c r="G117" s="107">
        <f t="shared" si="7"/>
        <v>0.248</v>
      </c>
      <c r="H117" s="107">
        <f t="shared" si="8"/>
        <v>-2.2000000000000002</v>
      </c>
      <c r="I117" s="107">
        <v>-2.2000000000000002</v>
      </c>
      <c r="J117" s="107"/>
      <c r="K117" s="1"/>
      <c r="L117" s="1"/>
      <c r="M117" s="1"/>
      <c r="N117" s="1"/>
    </row>
    <row r="118" spans="1:14">
      <c r="A118" s="107">
        <v>75</v>
      </c>
      <c r="B118" s="107">
        <f t="shared" si="6"/>
        <v>0.15</v>
      </c>
      <c r="C118" s="107">
        <v>-0.2</v>
      </c>
      <c r="D118" s="107">
        <v>0.3</v>
      </c>
      <c r="E118" s="107">
        <v>25</v>
      </c>
      <c r="F118" s="107">
        <v>0.2</v>
      </c>
      <c r="G118" s="107">
        <f t="shared" si="7"/>
        <v>0.25</v>
      </c>
      <c r="H118" s="107">
        <f t="shared" si="8"/>
        <v>-2.2000000000000002</v>
      </c>
      <c r="I118" s="107">
        <v>-2.2000000000000002</v>
      </c>
      <c r="J118" s="107"/>
      <c r="K118" s="1"/>
      <c r="L118" s="1"/>
      <c r="M118" s="1"/>
      <c r="N118" s="1"/>
    </row>
    <row r="119" spans="1:14">
      <c r="A119" s="107">
        <v>76</v>
      </c>
      <c r="B119" s="107">
        <f t="shared" si="6"/>
        <v>0.14799999999999999</v>
      </c>
      <c r="C119" s="107">
        <v>-0.2</v>
      </c>
      <c r="D119" s="107">
        <v>0.3</v>
      </c>
      <c r="E119" s="107">
        <v>24</v>
      </c>
      <c r="F119" s="107">
        <v>0.2</v>
      </c>
      <c r="G119" s="107">
        <f t="shared" si="7"/>
        <v>0.252</v>
      </c>
      <c r="H119" s="107">
        <f t="shared" si="8"/>
        <v>-2.2000000000000002</v>
      </c>
      <c r="I119" s="107">
        <v>-2.2000000000000002</v>
      </c>
      <c r="J119" s="107"/>
      <c r="K119" s="1"/>
      <c r="L119" s="1"/>
      <c r="M119" s="1"/>
      <c r="N119" s="1"/>
    </row>
    <row r="120" spans="1:14">
      <c r="A120" s="107">
        <v>77</v>
      </c>
      <c r="B120" s="107">
        <f t="shared" si="6"/>
        <v>0.14599999999999999</v>
      </c>
      <c r="C120" s="107">
        <v>-0.2</v>
      </c>
      <c r="D120" s="107">
        <v>0.3</v>
      </c>
      <c r="E120" s="107">
        <v>23</v>
      </c>
      <c r="F120" s="107">
        <v>0.2</v>
      </c>
      <c r="G120" s="107">
        <f t="shared" si="7"/>
        <v>0.254</v>
      </c>
      <c r="H120" s="107">
        <f t="shared" si="8"/>
        <v>-2.2000000000000002</v>
      </c>
      <c r="I120" s="107">
        <v>-2.2000000000000002</v>
      </c>
      <c r="J120" s="107"/>
      <c r="K120" s="1"/>
      <c r="L120" s="1"/>
      <c r="M120" s="1"/>
      <c r="N120" s="1"/>
    </row>
    <row r="121" spans="1:14">
      <c r="A121" s="107">
        <v>78</v>
      </c>
      <c r="B121" s="107">
        <f t="shared" si="6"/>
        <v>0.14399999999999999</v>
      </c>
      <c r="C121" s="107">
        <v>-0.2</v>
      </c>
      <c r="D121" s="107">
        <v>0.3</v>
      </c>
      <c r="E121" s="107">
        <v>22</v>
      </c>
      <c r="F121" s="107">
        <v>0.2</v>
      </c>
      <c r="G121" s="107">
        <f t="shared" si="7"/>
        <v>0.25600000000000001</v>
      </c>
      <c r="H121" s="107">
        <f t="shared" si="8"/>
        <v>-2.2000000000000002</v>
      </c>
      <c r="I121" s="107">
        <v>-2.2000000000000002</v>
      </c>
      <c r="J121" s="107"/>
      <c r="K121" s="1"/>
      <c r="L121" s="1"/>
      <c r="M121" s="1"/>
      <c r="N121" s="1"/>
    </row>
    <row r="122" spans="1:14">
      <c r="A122" s="107">
        <v>79</v>
      </c>
      <c r="B122" s="107">
        <f t="shared" si="6"/>
        <v>0.14199999999999999</v>
      </c>
      <c r="C122" s="107">
        <v>-0.2</v>
      </c>
      <c r="D122" s="107">
        <v>0.3</v>
      </c>
      <c r="E122" s="107">
        <v>21</v>
      </c>
      <c r="F122" s="107">
        <v>0.2</v>
      </c>
      <c r="G122" s="107">
        <f t="shared" si="7"/>
        <v>0.25800000000000001</v>
      </c>
      <c r="H122" s="107">
        <f t="shared" si="8"/>
        <v>-2.2000000000000002</v>
      </c>
      <c r="I122" s="107">
        <v>-2.2000000000000002</v>
      </c>
      <c r="J122" s="107"/>
      <c r="K122" s="1"/>
      <c r="L122" s="1"/>
      <c r="M122" s="1"/>
      <c r="N122" s="1"/>
    </row>
    <row r="123" spans="1:14">
      <c r="A123" s="107">
        <v>80</v>
      </c>
      <c r="B123" s="107">
        <f t="shared" si="6"/>
        <v>0.13999999999999999</v>
      </c>
      <c r="C123" s="107">
        <v>-0.2</v>
      </c>
      <c r="D123" s="107">
        <v>0.3</v>
      </c>
      <c r="E123" s="107">
        <v>20</v>
      </c>
      <c r="F123" s="107">
        <v>0.2</v>
      </c>
      <c r="G123" s="107">
        <f t="shared" si="7"/>
        <v>0.26</v>
      </c>
      <c r="H123" s="107">
        <f t="shared" si="8"/>
        <v>-2.2000000000000002</v>
      </c>
      <c r="I123" s="107">
        <v>-2.2000000000000002</v>
      </c>
      <c r="J123" s="107"/>
      <c r="K123" s="1"/>
      <c r="L123" s="1"/>
      <c r="M123" s="1"/>
      <c r="N123" s="1"/>
    </row>
    <row r="124" spans="1:14">
      <c r="A124" s="107">
        <v>81</v>
      </c>
      <c r="B124" s="107">
        <f t="shared" si="6"/>
        <v>0.13799999999999998</v>
      </c>
      <c r="C124" s="107">
        <v>-0.2</v>
      </c>
      <c r="D124" s="107">
        <v>0.3</v>
      </c>
      <c r="E124" s="107">
        <v>19</v>
      </c>
      <c r="F124" s="107">
        <v>0.2</v>
      </c>
      <c r="G124" s="107">
        <f t="shared" si="7"/>
        <v>0.26200000000000001</v>
      </c>
      <c r="H124" s="107">
        <f t="shared" si="8"/>
        <v>-2.2000000000000002</v>
      </c>
      <c r="I124" s="107">
        <v>-2.2000000000000002</v>
      </c>
      <c r="J124" s="107"/>
      <c r="K124" s="1"/>
      <c r="L124" s="1"/>
      <c r="M124" s="1"/>
      <c r="N124" s="1"/>
    </row>
    <row r="125" spans="1:14">
      <c r="A125" s="107">
        <v>82</v>
      </c>
      <c r="B125" s="107">
        <f t="shared" si="6"/>
        <v>0.13599999999999998</v>
      </c>
      <c r="C125" s="107">
        <v>-0.2</v>
      </c>
      <c r="D125" s="107">
        <v>0.3</v>
      </c>
      <c r="E125" s="107">
        <v>18</v>
      </c>
      <c r="F125" s="107">
        <v>0.2</v>
      </c>
      <c r="G125" s="107">
        <f t="shared" si="7"/>
        <v>0.26400000000000001</v>
      </c>
      <c r="H125" s="107">
        <f t="shared" si="8"/>
        <v>-2.2000000000000002</v>
      </c>
      <c r="I125" s="107">
        <v>-2.2000000000000002</v>
      </c>
      <c r="J125" s="107"/>
      <c r="K125" s="1"/>
      <c r="L125" s="1"/>
      <c r="M125" s="1"/>
      <c r="N125" s="1"/>
    </row>
    <row r="126" spans="1:14">
      <c r="A126" s="107">
        <v>83</v>
      </c>
      <c r="B126" s="107">
        <f t="shared" si="6"/>
        <v>0.13399999999999998</v>
      </c>
      <c r="C126" s="107">
        <v>-0.2</v>
      </c>
      <c r="D126" s="107">
        <v>0.3</v>
      </c>
      <c r="E126" s="107">
        <v>17</v>
      </c>
      <c r="F126" s="107">
        <v>0.2</v>
      </c>
      <c r="G126" s="107">
        <f t="shared" si="7"/>
        <v>0.26600000000000001</v>
      </c>
      <c r="H126" s="107">
        <f t="shared" si="8"/>
        <v>-2.2000000000000002</v>
      </c>
      <c r="I126" s="107">
        <v>-2.2000000000000002</v>
      </c>
      <c r="J126" s="107"/>
      <c r="K126" s="1"/>
      <c r="L126" s="1"/>
      <c r="M126" s="1"/>
      <c r="N126" s="1"/>
    </row>
    <row r="127" spans="1:14">
      <c r="A127" s="107">
        <v>84</v>
      </c>
      <c r="B127" s="107">
        <f t="shared" si="6"/>
        <v>0.13199999999999998</v>
      </c>
      <c r="C127" s="107">
        <v>-0.2</v>
      </c>
      <c r="D127" s="107">
        <v>0.3</v>
      </c>
      <c r="E127" s="107">
        <v>16</v>
      </c>
      <c r="F127" s="107">
        <v>0.2</v>
      </c>
      <c r="G127" s="107">
        <f t="shared" si="7"/>
        <v>0.26800000000000002</v>
      </c>
      <c r="H127" s="107">
        <f t="shared" si="8"/>
        <v>-2.2000000000000002</v>
      </c>
      <c r="I127" s="107">
        <v>-2.2000000000000002</v>
      </c>
      <c r="J127" s="107"/>
      <c r="K127" s="1"/>
      <c r="L127" s="1"/>
      <c r="M127" s="1"/>
      <c r="N127" s="1"/>
    </row>
    <row r="128" spans="1:14">
      <c r="A128" s="107">
        <v>85</v>
      </c>
      <c r="B128" s="107">
        <f t="shared" si="6"/>
        <v>0.12999999999999998</v>
      </c>
      <c r="C128" s="107">
        <v>-0.2</v>
      </c>
      <c r="D128" s="107">
        <v>0.3</v>
      </c>
      <c r="E128" s="107">
        <v>15</v>
      </c>
      <c r="F128" s="107">
        <v>0.2</v>
      </c>
      <c r="G128" s="107">
        <f t="shared" si="7"/>
        <v>0.27</v>
      </c>
      <c r="H128" s="107">
        <f t="shared" si="8"/>
        <v>-2.2000000000000002</v>
      </c>
      <c r="I128" s="107">
        <v>-2.2000000000000002</v>
      </c>
      <c r="J128" s="107"/>
      <c r="K128" s="1"/>
      <c r="L128" s="1"/>
      <c r="M128" s="1"/>
      <c r="N128" s="1"/>
    </row>
    <row r="129" spans="1:27">
      <c r="A129" s="107">
        <v>86</v>
      </c>
      <c r="B129" s="107">
        <f t="shared" si="6"/>
        <v>0.12799999999999997</v>
      </c>
      <c r="C129" s="107">
        <v>-0.2</v>
      </c>
      <c r="D129" s="107">
        <v>0.3</v>
      </c>
      <c r="E129" s="107">
        <v>14</v>
      </c>
      <c r="F129" s="107">
        <v>0.2</v>
      </c>
      <c r="G129" s="107">
        <f t="shared" si="7"/>
        <v>0.27199999999999996</v>
      </c>
      <c r="H129" s="107">
        <f t="shared" si="8"/>
        <v>-2.2000000000000002</v>
      </c>
      <c r="I129" s="107">
        <v>-2.2000000000000002</v>
      </c>
      <c r="J129" s="107"/>
      <c r="K129" s="1"/>
      <c r="L129" s="1"/>
      <c r="M129" s="1"/>
      <c r="N129" s="1"/>
    </row>
    <row r="130" spans="1:27">
      <c r="A130" s="107">
        <v>87</v>
      </c>
      <c r="B130" s="107">
        <f t="shared" si="6"/>
        <v>0.12599999999999997</v>
      </c>
      <c r="C130" s="107">
        <v>-0.2</v>
      </c>
      <c r="D130" s="107">
        <v>0.3</v>
      </c>
      <c r="E130" s="107">
        <v>13</v>
      </c>
      <c r="F130" s="107">
        <v>0.2</v>
      </c>
      <c r="G130" s="107">
        <f t="shared" si="7"/>
        <v>0.27399999999999997</v>
      </c>
      <c r="H130" s="107">
        <f t="shared" si="8"/>
        <v>-2.2000000000000002</v>
      </c>
      <c r="I130" s="107">
        <v>-2.2000000000000002</v>
      </c>
      <c r="J130" s="107"/>
      <c r="K130" s="1"/>
      <c r="L130" s="1"/>
      <c r="M130" s="1"/>
      <c r="N130" s="1"/>
    </row>
    <row r="131" spans="1:27">
      <c r="A131" s="107">
        <v>88</v>
      </c>
      <c r="B131" s="107">
        <f t="shared" si="6"/>
        <v>0.124</v>
      </c>
      <c r="C131" s="107">
        <v>-0.2</v>
      </c>
      <c r="D131" s="107">
        <v>0.3</v>
      </c>
      <c r="E131" s="107">
        <v>12</v>
      </c>
      <c r="F131" s="107">
        <v>0.2</v>
      </c>
      <c r="G131" s="107">
        <f t="shared" si="7"/>
        <v>0.27599999999999997</v>
      </c>
      <c r="H131" s="107">
        <f t="shared" si="8"/>
        <v>-2.2000000000000002</v>
      </c>
      <c r="I131" s="107">
        <v>-2.2000000000000002</v>
      </c>
      <c r="J131" s="107"/>
      <c r="K131" s="1"/>
      <c r="L131" s="1"/>
      <c r="M131" s="1"/>
      <c r="N131" s="1"/>
    </row>
    <row r="132" spans="1:27">
      <c r="A132" s="107">
        <v>89</v>
      </c>
      <c r="B132" s="107">
        <f t="shared" si="6"/>
        <v>0.122</v>
      </c>
      <c r="C132" s="107">
        <v>-0.2</v>
      </c>
      <c r="D132" s="107">
        <v>0.3</v>
      </c>
      <c r="E132" s="107">
        <v>11</v>
      </c>
      <c r="F132" s="107">
        <v>0.2</v>
      </c>
      <c r="G132" s="107">
        <f t="shared" si="7"/>
        <v>0.27799999999999997</v>
      </c>
      <c r="H132" s="107">
        <f t="shared" si="8"/>
        <v>-2.2000000000000002</v>
      </c>
      <c r="I132" s="107">
        <v>-2.2000000000000002</v>
      </c>
      <c r="J132" s="107"/>
      <c r="K132" s="1"/>
      <c r="L132" s="1"/>
      <c r="M132" s="1"/>
      <c r="N132" s="1"/>
    </row>
    <row r="133" spans="1:27">
      <c r="A133" s="107">
        <v>90</v>
      </c>
      <c r="B133" s="107">
        <f t="shared" si="6"/>
        <v>0.12</v>
      </c>
      <c r="C133" s="107">
        <v>-0.2</v>
      </c>
      <c r="D133" s="107">
        <v>0.3</v>
      </c>
      <c r="E133" s="107">
        <v>10</v>
      </c>
      <c r="F133" s="107">
        <v>0.2</v>
      </c>
      <c r="G133" s="107">
        <f t="shared" si="7"/>
        <v>0.27999999999999997</v>
      </c>
      <c r="H133" s="107">
        <f t="shared" si="8"/>
        <v>-2.2000000000000002</v>
      </c>
      <c r="I133" s="107">
        <v>-2.2000000000000002</v>
      </c>
      <c r="J133" s="107"/>
      <c r="K133" s="1"/>
      <c r="L133" s="1"/>
      <c r="M133" s="1"/>
      <c r="N133" s="1"/>
    </row>
    <row r="134" spans="1:27">
      <c r="A134" s="107">
        <v>91</v>
      </c>
      <c r="B134" s="107">
        <f t="shared" si="6"/>
        <v>0.11799999999999999</v>
      </c>
      <c r="C134" s="107">
        <v>-0.2</v>
      </c>
      <c r="D134" s="107">
        <v>0.3</v>
      </c>
      <c r="E134" s="107">
        <v>9</v>
      </c>
      <c r="F134" s="107">
        <v>0.2</v>
      </c>
      <c r="G134" s="107">
        <f t="shared" si="7"/>
        <v>0.28199999999999997</v>
      </c>
      <c r="H134" s="107">
        <f t="shared" si="8"/>
        <v>-2.2000000000000002</v>
      </c>
      <c r="I134" s="107">
        <v>-2.2000000000000002</v>
      </c>
      <c r="J134" s="107"/>
      <c r="K134" s="1"/>
      <c r="L134" s="1"/>
      <c r="M134" s="1"/>
      <c r="N134" s="1"/>
    </row>
    <row r="135" spans="1:27">
      <c r="A135" s="107">
        <v>92</v>
      </c>
      <c r="B135" s="107">
        <f t="shared" si="6"/>
        <v>0.11599999999999999</v>
      </c>
      <c r="C135" s="107">
        <v>-0.2</v>
      </c>
      <c r="D135" s="107">
        <v>0.3</v>
      </c>
      <c r="E135" s="107">
        <v>8</v>
      </c>
      <c r="F135" s="107">
        <v>0.2</v>
      </c>
      <c r="G135" s="107">
        <f t="shared" si="7"/>
        <v>0.28399999999999997</v>
      </c>
      <c r="H135" s="107">
        <f t="shared" si="8"/>
        <v>-2.2000000000000002</v>
      </c>
      <c r="I135" s="107">
        <v>-2.2000000000000002</v>
      </c>
      <c r="J135" s="107"/>
      <c r="K135" s="1"/>
      <c r="L135" s="1"/>
      <c r="M135" s="1"/>
      <c r="N135" s="1"/>
    </row>
    <row r="136" spans="1:27">
      <c r="A136" s="107">
        <v>93</v>
      </c>
      <c r="B136" s="107">
        <f t="shared" si="6"/>
        <v>0.11399999999999999</v>
      </c>
      <c r="C136" s="107">
        <v>-0.2</v>
      </c>
      <c r="D136" s="107">
        <v>0.3</v>
      </c>
      <c r="E136" s="107">
        <v>7</v>
      </c>
      <c r="F136" s="107">
        <v>0.2</v>
      </c>
      <c r="G136" s="107">
        <f t="shared" si="7"/>
        <v>0.28599999999999998</v>
      </c>
      <c r="H136" s="107">
        <f t="shared" si="8"/>
        <v>-2.2000000000000002</v>
      </c>
      <c r="I136" s="107">
        <v>-2.2000000000000002</v>
      </c>
      <c r="J136" s="107"/>
      <c r="K136" s="1"/>
      <c r="L136" s="1"/>
      <c r="M136" s="1"/>
      <c r="N136" s="1"/>
    </row>
    <row r="137" spans="1:27">
      <c r="A137" s="107">
        <v>94</v>
      </c>
      <c r="B137" s="107">
        <f t="shared" si="6"/>
        <v>0.11199999999999999</v>
      </c>
      <c r="C137" s="107">
        <v>-0.2</v>
      </c>
      <c r="D137" s="107">
        <v>0.3</v>
      </c>
      <c r="E137" s="107">
        <v>6</v>
      </c>
      <c r="F137" s="107">
        <v>0.2</v>
      </c>
      <c r="G137" s="107">
        <f t="shared" si="7"/>
        <v>0.28799999999999998</v>
      </c>
      <c r="H137" s="107">
        <f t="shared" si="8"/>
        <v>-2.2000000000000002</v>
      </c>
      <c r="I137" s="107">
        <v>-2.2000000000000002</v>
      </c>
      <c r="J137" s="107"/>
      <c r="K137" s="1"/>
      <c r="L137" s="1"/>
      <c r="M137" s="1"/>
      <c r="N137" s="1"/>
    </row>
    <row r="138" spans="1:27">
      <c r="A138" s="107">
        <v>95</v>
      </c>
      <c r="B138" s="107">
        <f t="shared" si="6"/>
        <v>0.10999999999999999</v>
      </c>
      <c r="C138" s="107">
        <v>-0.2</v>
      </c>
      <c r="D138" s="107">
        <v>0.3</v>
      </c>
      <c r="E138" s="107">
        <v>5</v>
      </c>
      <c r="F138" s="107">
        <v>0.2</v>
      </c>
      <c r="G138" s="107">
        <f t="shared" si="7"/>
        <v>0.28999999999999998</v>
      </c>
      <c r="H138" s="107">
        <f t="shared" si="8"/>
        <v>-2.2000000000000002</v>
      </c>
      <c r="I138" s="107">
        <v>-2.2000000000000002</v>
      </c>
      <c r="J138" s="107"/>
      <c r="K138" s="1"/>
      <c r="L138" s="1"/>
      <c r="M138" s="1"/>
      <c r="N138" s="1"/>
    </row>
    <row r="139" spans="1:27">
      <c r="A139" s="107">
        <v>96</v>
      </c>
      <c r="B139" s="107">
        <f>$C$43*A139+$D$43</f>
        <v>0.10799999999999998</v>
      </c>
      <c r="C139" s="107">
        <v>-0.2</v>
      </c>
      <c r="D139" s="107">
        <v>0.3</v>
      </c>
      <c r="E139" s="107">
        <v>4</v>
      </c>
      <c r="F139" s="107">
        <v>0.2</v>
      </c>
      <c r="G139" s="107">
        <f t="shared" si="7"/>
        <v>0.29199999999999998</v>
      </c>
      <c r="H139" s="107">
        <f>IF($H$27&gt;=G139,$H$27,IF($H$27&lt;G139,-2.2))</f>
        <v>-2.2000000000000002</v>
      </c>
      <c r="I139" s="107">
        <v>-2.2000000000000002</v>
      </c>
      <c r="J139" s="107"/>
      <c r="K139" s="1"/>
      <c r="L139" s="1"/>
      <c r="M139" s="1"/>
      <c r="N139" s="1"/>
    </row>
    <row r="140" spans="1:27">
      <c r="A140" s="107">
        <v>97</v>
      </c>
      <c r="B140" s="107">
        <f>$C$43*A140+$D$43</f>
        <v>0.10599999999999998</v>
      </c>
      <c r="C140" s="107">
        <v>-0.2</v>
      </c>
      <c r="D140" s="107">
        <v>0.3</v>
      </c>
      <c r="E140" s="107">
        <v>3</v>
      </c>
      <c r="F140" s="107">
        <v>0.2</v>
      </c>
      <c r="G140" s="107">
        <f t="shared" si="7"/>
        <v>0.29399999999999998</v>
      </c>
      <c r="H140" s="107">
        <f>IF($H$27&gt;=G140,$H$27,IF($H$27&lt;G140,-2.2))</f>
        <v>-2.2000000000000002</v>
      </c>
      <c r="I140" s="107">
        <v>-2.2000000000000002</v>
      </c>
      <c r="J140" s="107"/>
      <c r="K140" s="1"/>
      <c r="L140" s="1"/>
      <c r="M140" s="1"/>
      <c r="N140" s="1"/>
    </row>
    <row r="141" spans="1:27">
      <c r="A141" s="107">
        <v>98</v>
      </c>
      <c r="B141" s="107">
        <f>$C$43*A141+$D$43</f>
        <v>0.10399999999999998</v>
      </c>
      <c r="C141" s="107">
        <v>-0.2</v>
      </c>
      <c r="D141" s="107">
        <v>0.3</v>
      </c>
      <c r="E141" s="107">
        <v>2</v>
      </c>
      <c r="F141" s="107">
        <v>0.2</v>
      </c>
      <c r="G141" s="107">
        <f t="shared" si="7"/>
        <v>0.29599999999999999</v>
      </c>
      <c r="H141" s="107">
        <f>IF($H$27&gt;=G141,$H$27,IF($H$27&lt;G141,-2.2))</f>
        <v>-2.2000000000000002</v>
      </c>
      <c r="I141" s="107">
        <v>-2.2000000000000002</v>
      </c>
      <c r="J141" s="107"/>
      <c r="K141" s="1"/>
      <c r="L141" s="1"/>
      <c r="M141" s="1"/>
      <c r="N141" s="1"/>
    </row>
    <row r="142" spans="1:27">
      <c r="A142" s="107">
        <v>99</v>
      </c>
      <c r="B142" s="107">
        <f>$C$43*A142+$D$43</f>
        <v>0.10199999999999998</v>
      </c>
      <c r="C142" s="107">
        <v>-0.2</v>
      </c>
      <c r="D142" s="107">
        <v>0.3</v>
      </c>
      <c r="E142" s="107">
        <v>1</v>
      </c>
      <c r="F142" s="107">
        <v>0.2</v>
      </c>
      <c r="G142" s="107">
        <f t="shared" si="7"/>
        <v>0.29799999999999999</v>
      </c>
      <c r="H142" s="107">
        <f>IF($H$27&gt;=G142,$H$27,IF($H$27&lt;G142,-2.2))</f>
        <v>-2.2000000000000002</v>
      </c>
      <c r="I142" s="107">
        <v>-2.2000000000000002</v>
      </c>
      <c r="J142" s="107"/>
      <c r="K142" s="1"/>
      <c r="L142" s="1"/>
      <c r="M142" s="1"/>
      <c r="N142" s="1"/>
    </row>
    <row r="143" spans="1:27">
      <c r="A143" s="107">
        <v>100</v>
      </c>
      <c r="B143" s="107">
        <f>$C$43*A143+$D$43</f>
        <v>9.9999999999999978E-2</v>
      </c>
      <c r="C143" s="107">
        <v>-0.2</v>
      </c>
      <c r="D143" s="107">
        <v>0.3</v>
      </c>
      <c r="E143" s="107">
        <v>0</v>
      </c>
      <c r="F143" s="107">
        <v>0.2</v>
      </c>
      <c r="G143" s="107">
        <f t="shared" si="7"/>
        <v>0.3</v>
      </c>
      <c r="H143" s="107">
        <f>IF($H$27&gt;=G143,$H$27,IF($H$27&lt;G143,-2.2))</f>
        <v>-2.2000000000000002</v>
      </c>
      <c r="I143" s="107">
        <v>-2.2000000000000002</v>
      </c>
      <c r="J143" s="107"/>
      <c r="K143" s="1"/>
      <c r="L143" s="1"/>
      <c r="M143" s="1"/>
      <c r="N143" s="1"/>
    </row>
    <row r="144" spans="1:27" customFormat="1">
      <c r="A144" s="64"/>
      <c r="B144" s="64"/>
      <c r="C144" s="64"/>
      <c r="D144" s="64"/>
      <c r="E144" s="64"/>
      <c r="F144" s="64"/>
      <c r="G144" s="64"/>
      <c r="H144" s="64"/>
      <c r="I144" s="1"/>
      <c r="J144" s="1"/>
      <c r="K144" s="1"/>
      <c r="L144" s="1"/>
      <c r="M144" s="1"/>
      <c r="N144" s="1"/>
      <c r="O144" s="1"/>
      <c r="P144" s="1"/>
      <c r="Q144" s="1"/>
      <c r="R144" s="1"/>
      <c r="S144" s="1"/>
      <c r="T144" s="1"/>
      <c r="U144" s="1"/>
      <c r="V144" s="1"/>
      <c r="W144" s="1"/>
      <c r="X144" s="1"/>
      <c r="Y144" s="1"/>
      <c r="Z144" s="1"/>
      <c r="AA144" s="1"/>
    </row>
    <row r="145" spans="1:27" customFormat="1">
      <c r="A145" s="64"/>
      <c r="B145" s="64"/>
      <c r="C145" s="64"/>
      <c r="D145" s="64"/>
      <c r="E145" s="64"/>
      <c r="F145" s="64"/>
      <c r="G145" s="64"/>
      <c r="H145" s="64"/>
      <c r="I145" s="1"/>
      <c r="J145" s="1"/>
      <c r="K145" s="1"/>
      <c r="L145" s="1"/>
      <c r="M145" s="1"/>
      <c r="N145" s="1"/>
      <c r="O145" s="1"/>
      <c r="P145" s="1"/>
      <c r="Q145" s="1"/>
      <c r="R145" s="1"/>
      <c r="S145" s="1"/>
      <c r="T145" s="1"/>
      <c r="U145" s="1"/>
      <c r="V145" s="1"/>
      <c r="W145" s="1"/>
      <c r="X145" s="1"/>
      <c r="Y145" s="1"/>
      <c r="Z145" s="1"/>
      <c r="AA145" s="1"/>
    </row>
    <row r="146" spans="1:27" customFormat="1">
      <c r="A146" s="64"/>
      <c r="B146" s="64"/>
      <c r="C146" s="64"/>
      <c r="D146" s="64"/>
      <c r="E146" s="64"/>
      <c r="F146" s="64"/>
      <c r="G146" s="64"/>
      <c r="H146" s="64"/>
      <c r="I146" s="1"/>
      <c r="J146" s="1"/>
      <c r="K146" s="1"/>
      <c r="L146" s="1"/>
      <c r="M146" s="1"/>
      <c r="N146" s="1"/>
      <c r="O146" s="1"/>
      <c r="P146" s="1"/>
      <c r="Q146" s="1"/>
      <c r="R146" s="1"/>
      <c r="S146" s="1"/>
      <c r="T146" s="1"/>
      <c r="U146" s="1"/>
      <c r="V146" s="1"/>
      <c r="W146" s="1"/>
      <c r="X146" s="1"/>
      <c r="Y146" s="1"/>
      <c r="Z146" s="1"/>
      <c r="AA146" s="1"/>
    </row>
    <row r="147" spans="1:27">
      <c r="H147" s="1"/>
      <c r="I147" s="1"/>
      <c r="J147" s="1"/>
      <c r="K147" s="1"/>
      <c r="L147" s="1"/>
      <c r="M147" s="1"/>
      <c r="N147" s="1"/>
    </row>
    <row r="148" spans="1:27">
      <c r="H148" s="1"/>
      <c r="I148" s="1"/>
      <c r="J148" s="1"/>
      <c r="K148" s="1"/>
      <c r="L148" s="1"/>
      <c r="M148" s="1"/>
      <c r="N148" s="1"/>
    </row>
    <row r="149" spans="1:27">
      <c r="H149" s="1"/>
      <c r="I149" s="1"/>
      <c r="J149" s="1"/>
      <c r="K149" s="1"/>
      <c r="L149" s="1"/>
      <c r="M149" s="1"/>
      <c r="N149" s="1"/>
    </row>
    <row r="150" spans="1:27">
      <c r="H150" s="1"/>
      <c r="I150" s="1"/>
      <c r="J150" s="1"/>
      <c r="K150" s="1"/>
      <c r="L150" s="1"/>
      <c r="M150" s="1"/>
      <c r="N150" s="1"/>
    </row>
    <row r="151" spans="1:27">
      <c r="H151" s="1"/>
      <c r="I151" s="1"/>
      <c r="J151" s="1"/>
      <c r="K151" s="1"/>
      <c r="L151" s="1"/>
      <c r="M151" s="1"/>
      <c r="N151" s="1"/>
    </row>
    <row r="152" spans="1:27">
      <c r="H152" s="1"/>
      <c r="I152" s="1"/>
      <c r="J152" s="1"/>
      <c r="K152" s="1"/>
      <c r="L152" s="1"/>
      <c r="M152" s="1"/>
      <c r="N152" s="1"/>
    </row>
    <row r="153" spans="1:27">
      <c r="H153" s="1"/>
      <c r="I153" s="1"/>
      <c r="J153" s="1"/>
      <c r="K153" s="1"/>
      <c r="L153" s="1"/>
      <c r="M153" s="1"/>
      <c r="N153" s="1"/>
    </row>
    <row r="154" spans="1:27">
      <c r="H154" s="1"/>
      <c r="I154" s="1"/>
      <c r="J154" s="1"/>
      <c r="K154" s="1"/>
      <c r="L154" s="1"/>
      <c r="M154" s="1"/>
      <c r="N154" s="1"/>
    </row>
    <row r="155" spans="1:27">
      <c r="H155" s="1"/>
      <c r="I155" s="1"/>
      <c r="J155" s="1"/>
      <c r="K155" s="1"/>
      <c r="L155" s="1"/>
      <c r="M155" s="1"/>
      <c r="N155" s="1"/>
    </row>
    <row r="156" spans="1:27">
      <c r="H156" s="1"/>
      <c r="I156" s="1"/>
      <c r="J156" s="1"/>
      <c r="K156" s="1"/>
      <c r="L156" s="1"/>
      <c r="M156" s="1"/>
      <c r="N156" s="1"/>
    </row>
    <row r="157" spans="1:27">
      <c r="H157" s="1"/>
      <c r="I157" s="1"/>
      <c r="J157" s="1"/>
      <c r="K157" s="1"/>
      <c r="L157" s="1"/>
      <c r="M157" s="1"/>
      <c r="N157" s="1"/>
    </row>
    <row r="158" spans="1:27">
      <c r="H158" s="1"/>
      <c r="I158" s="1"/>
      <c r="J158" s="1"/>
      <c r="K158" s="1"/>
      <c r="L158" s="1"/>
      <c r="M158" s="1"/>
      <c r="N158" s="1"/>
    </row>
    <row r="159" spans="1:27">
      <c r="H159" s="1"/>
      <c r="I159" s="1"/>
      <c r="J159" s="1"/>
      <c r="K159" s="1"/>
      <c r="L159" s="1"/>
      <c r="M159" s="1"/>
      <c r="N159" s="1"/>
    </row>
    <row r="160" spans="1:27">
      <c r="H160" s="1"/>
      <c r="I160" s="1"/>
      <c r="J160" s="1"/>
      <c r="K160" s="1"/>
      <c r="L160" s="1"/>
      <c r="M160" s="1"/>
      <c r="N160" s="1"/>
    </row>
    <row r="161" spans="8:14">
      <c r="H161" s="1"/>
      <c r="I161" s="1"/>
      <c r="J161" s="1"/>
      <c r="K161" s="1"/>
      <c r="L161" s="1"/>
      <c r="M161" s="1"/>
      <c r="N161" s="1"/>
    </row>
    <row r="162" spans="8:14">
      <c r="H162" s="1"/>
      <c r="I162" s="1"/>
      <c r="J162" s="1"/>
      <c r="K162" s="1"/>
      <c r="L162" s="1"/>
      <c r="M162" s="1"/>
      <c r="N162" s="1"/>
    </row>
    <row r="163" spans="8:14">
      <c r="H163" s="1"/>
      <c r="I163" s="1"/>
      <c r="J163" s="1"/>
      <c r="K163" s="1"/>
      <c r="L163" s="1"/>
      <c r="M163" s="1"/>
      <c r="N163" s="1"/>
    </row>
    <row r="164" spans="8:14">
      <c r="H164" s="1"/>
      <c r="I164" s="1"/>
      <c r="J164" s="1"/>
      <c r="K164" s="1"/>
      <c r="L164" s="1"/>
      <c r="M164" s="1"/>
      <c r="N164" s="1"/>
    </row>
    <row r="165" spans="8:14">
      <c r="H165" s="1"/>
      <c r="I165" s="1"/>
      <c r="J165" s="1"/>
      <c r="K165" s="1"/>
      <c r="L165" s="1"/>
      <c r="M165" s="1"/>
      <c r="N165" s="1"/>
    </row>
    <row r="166" spans="8:14">
      <c r="H166" s="1"/>
      <c r="I166" s="1"/>
      <c r="J166" s="1"/>
      <c r="K166" s="1"/>
      <c r="L166" s="1"/>
      <c r="M166" s="1"/>
      <c r="N166" s="1"/>
    </row>
    <row r="167" spans="8:14">
      <c r="H167" s="1"/>
      <c r="I167" s="1"/>
      <c r="J167" s="1"/>
      <c r="K167" s="1"/>
      <c r="L167" s="1"/>
      <c r="M167" s="1"/>
      <c r="N167" s="1"/>
    </row>
    <row r="168" spans="8:14">
      <c r="H168" s="1"/>
      <c r="I168" s="1"/>
      <c r="J168" s="1"/>
      <c r="K168" s="1"/>
      <c r="L168" s="1"/>
      <c r="M168" s="1"/>
      <c r="N168" s="1"/>
    </row>
    <row r="169" spans="8:14">
      <c r="H169" s="1"/>
      <c r="I169" s="1"/>
      <c r="J169" s="1"/>
      <c r="K169" s="1"/>
      <c r="L169" s="1"/>
      <c r="M169" s="1"/>
      <c r="N169" s="1"/>
    </row>
    <row r="170" spans="8:14">
      <c r="H170" s="1"/>
      <c r="I170" s="1"/>
      <c r="J170" s="1"/>
      <c r="K170" s="1"/>
      <c r="L170" s="1"/>
      <c r="M170" s="1"/>
      <c r="N170" s="1"/>
    </row>
    <row r="171" spans="8:14">
      <c r="H171" s="1"/>
      <c r="I171" s="1"/>
      <c r="J171" s="1"/>
      <c r="K171" s="1"/>
      <c r="L171" s="1"/>
      <c r="M171" s="1"/>
      <c r="N171" s="1"/>
    </row>
    <row r="172" spans="8:14">
      <c r="H172" s="1"/>
      <c r="I172" s="1"/>
      <c r="J172" s="1"/>
      <c r="K172" s="1"/>
      <c r="L172" s="1"/>
      <c r="M172" s="1"/>
      <c r="N172" s="1"/>
    </row>
    <row r="173" spans="8:14">
      <c r="H173" s="1"/>
      <c r="I173" s="1"/>
      <c r="J173" s="1"/>
      <c r="K173" s="1"/>
      <c r="L173" s="1"/>
      <c r="M173" s="1"/>
      <c r="N173" s="1"/>
    </row>
    <row r="174" spans="8:14">
      <c r="H174" s="1"/>
      <c r="I174" s="1"/>
      <c r="J174" s="1"/>
      <c r="K174" s="1"/>
      <c r="L174" s="1"/>
      <c r="M174" s="1"/>
      <c r="N174" s="1"/>
    </row>
    <row r="175" spans="8:14">
      <c r="H175" s="1"/>
      <c r="I175" s="1"/>
      <c r="J175" s="1"/>
      <c r="K175" s="1"/>
      <c r="L175" s="1"/>
      <c r="M175" s="1"/>
      <c r="N175" s="1"/>
    </row>
    <row r="176" spans="8:14">
      <c r="H176" s="1"/>
      <c r="I176" s="1"/>
      <c r="J176" s="1"/>
      <c r="K176" s="1"/>
      <c r="L176" s="1"/>
      <c r="M176" s="1"/>
      <c r="N176" s="1"/>
    </row>
    <row r="177" spans="8:14">
      <c r="H177" s="1"/>
      <c r="I177" s="1"/>
      <c r="J177" s="1"/>
      <c r="K177" s="1"/>
      <c r="L177" s="1"/>
      <c r="M177" s="1"/>
      <c r="N177" s="1"/>
    </row>
    <row r="178" spans="8:14">
      <c r="H178" s="1"/>
      <c r="I178" s="1"/>
      <c r="J178" s="1"/>
      <c r="K178" s="1"/>
      <c r="L178" s="1"/>
      <c r="M178" s="1"/>
      <c r="N178" s="1"/>
    </row>
  </sheetData>
  <sheetProtection sheet="1" selectLockedCells="1"/>
  <mergeCells count="41">
    <mergeCell ref="A37:L37"/>
    <mergeCell ref="A38:L38"/>
    <mergeCell ref="A40:G41"/>
    <mergeCell ref="N27:N29"/>
    <mergeCell ref="A28:F28"/>
    <mergeCell ref="A29:F29"/>
    <mergeCell ref="A34:L34"/>
    <mergeCell ref="A35:L35"/>
    <mergeCell ref="A36:L36"/>
    <mergeCell ref="A27:F27"/>
    <mergeCell ref="H27:H29"/>
    <mergeCell ref="I27:I29"/>
    <mergeCell ref="J27:J29"/>
    <mergeCell ref="K27:L29"/>
    <mergeCell ref="M27:M29"/>
    <mergeCell ref="A13:K13"/>
    <mergeCell ref="A14:K14"/>
    <mergeCell ref="A9:K9"/>
    <mergeCell ref="A15:K15"/>
    <mergeCell ref="A24:F26"/>
    <mergeCell ref="G24:J24"/>
    <mergeCell ref="G25:G26"/>
    <mergeCell ref="H25:H26"/>
    <mergeCell ref="I25:I26"/>
    <mergeCell ref="J25:J26"/>
    <mergeCell ref="A16:K16"/>
    <mergeCell ref="A17:K17"/>
    <mergeCell ref="A18:K18"/>
    <mergeCell ref="A19:K19"/>
    <mergeCell ref="A20:K20"/>
    <mergeCell ref="A22:I22"/>
    <mergeCell ref="A7:K7"/>
    <mergeCell ref="A8:K8"/>
    <mergeCell ref="A10:K10"/>
    <mergeCell ref="A11:K11"/>
    <mergeCell ref="A12:K12"/>
    <mergeCell ref="A1:K2"/>
    <mergeCell ref="L1:P2"/>
    <mergeCell ref="A5:K5"/>
    <mergeCell ref="A4:K4"/>
    <mergeCell ref="A6:K6"/>
  </mergeCells>
  <phoneticPr fontId="53" type="noConversion"/>
  <conditionalFormatting sqref="G27:G29">
    <cfRule type="cellIs" dxfId="19" priority="4" operator="between">
      <formula>0</formula>
      <formula>10000000000</formula>
    </cfRule>
    <cfRule type="containsText" dxfId="18" priority="5" operator="containsText" text="compléter">
      <formula>NOT(ISERROR(SEARCH("compléter",G27)))</formula>
    </cfRule>
  </conditionalFormatting>
  <conditionalFormatting sqref="K27 M27">
    <cfRule type="containsText" dxfId="17" priority="3" operator="containsText" text="FAUX">
      <formula>NOT(ISERROR(SEARCH("FAUX",K27)))</formula>
    </cfRule>
  </conditionalFormatting>
  <conditionalFormatting sqref="A22">
    <cfRule type="containsText" dxfId="16" priority="2" operator="containsText" text=" ">
      <formula>NOT(ISERROR(SEARCH(" ",A22)))</formula>
    </cfRule>
  </conditionalFormatting>
  <pageMargins left="0.7" right="0.7" top="0.75" bottom="0.75" header="0.3" footer="0.3"/>
  <pageSetup paperSize="9" scale="56"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B558197C-1EE4-451F-9C61-8CD43CF68202}">
            <xm:f>NOT(ISERROR(SEARCH("please",A22)))</xm:f>
            <xm:f>"please"</xm:f>
            <x14:dxf>
              <font>
                <color rgb="FFFF0000"/>
              </font>
              <fill>
                <patternFill>
                  <bgColor rgb="FFFFFF00"/>
                </patternFill>
              </fill>
            </x14:dxf>
          </x14:cfRule>
          <xm:sqref>A22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pageSetUpPr fitToPage="1"/>
  </sheetPr>
  <dimension ref="A1:AJ33"/>
  <sheetViews>
    <sheetView zoomScale="80" zoomScaleNormal="80" workbookViewId="0">
      <selection activeCell="H20" sqref="H20"/>
    </sheetView>
  </sheetViews>
  <sheetFormatPr defaultColWidth="11.44140625" defaultRowHeight="14.4"/>
  <cols>
    <col min="1" max="1" width="6.33203125" style="1" customWidth="1"/>
    <col min="2" max="2" width="11.44140625" style="1"/>
    <col min="3" max="3" width="28.33203125" style="1" customWidth="1"/>
    <col min="4" max="4" width="23.88671875" style="1" customWidth="1"/>
    <col min="5" max="5" width="9.33203125" style="1" bestFit="1" customWidth="1"/>
    <col min="6" max="6" width="24.109375" style="1" customWidth="1"/>
    <col min="7" max="7" width="9.33203125" style="1" bestFit="1" customWidth="1"/>
    <col min="8" max="8" width="23.6640625" style="1" customWidth="1"/>
    <col min="9" max="9" width="9.33203125" style="1" bestFit="1" customWidth="1"/>
    <col min="10" max="15" width="8.6640625" style="1" customWidth="1"/>
    <col min="16" max="16384" width="11.44140625" style="1"/>
  </cols>
  <sheetData>
    <row r="1" spans="1:36" customFormat="1" ht="15" customHeight="1">
      <c r="A1" s="300" t="s">
        <v>86</v>
      </c>
      <c r="B1" s="301"/>
      <c r="C1" s="301"/>
      <c r="D1" s="301"/>
      <c r="E1" s="301"/>
      <c r="F1" s="301"/>
      <c r="G1" s="301"/>
      <c r="H1" s="301"/>
      <c r="I1" s="302"/>
      <c r="J1" s="284" t="s">
        <v>546</v>
      </c>
      <c r="K1" s="285"/>
      <c r="L1" s="285"/>
      <c r="M1" s="286"/>
      <c r="N1" s="1"/>
      <c r="O1" s="1"/>
      <c r="P1" s="1"/>
      <c r="Q1" s="1"/>
      <c r="R1" s="1"/>
      <c r="S1" s="1"/>
      <c r="T1" s="1"/>
      <c r="U1" s="1"/>
      <c r="V1" s="1"/>
      <c r="W1" s="1"/>
      <c r="X1" s="1"/>
      <c r="Y1" s="1"/>
      <c r="Z1" s="1"/>
      <c r="AA1" s="1"/>
      <c r="AB1" s="1"/>
      <c r="AC1" s="1"/>
      <c r="AD1" s="1"/>
      <c r="AE1" s="1"/>
      <c r="AF1" s="1"/>
      <c r="AG1" s="1"/>
      <c r="AH1" s="1"/>
      <c r="AI1" s="1"/>
      <c r="AJ1" s="1"/>
    </row>
    <row r="2" spans="1:36" customFormat="1" ht="15.75" customHeight="1" thickBot="1">
      <c r="A2" s="303"/>
      <c r="B2" s="304"/>
      <c r="C2" s="304"/>
      <c r="D2" s="304"/>
      <c r="E2" s="304"/>
      <c r="F2" s="304"/>
      <c r="G2" s="304"/>
      <c r="H2" s="304"/>
      <c r="I2" s="305"/>
      <c r="J2" s="287"/>
      <c r="K2" s="288"/>
      <c r="L2" s="288"/>
      <c r="M2" s="289"/>
      <c r="N2" s="1"/>
      <c r="O2" s="1"/>
      <c r="P2" s="1"/>
      <c r="Q2" s="1"/>
      <c r="R2" s="1"/>
      <c r="S2" s="1"/>
      <c r="T2" s="1"/>
      <c r="U2" s="1"/>
      <c r="V2" s="1"/>
      <c r="W2" s="1"/>
      <c r="X2" s="1"/>
      <c r="Y2" s="1"/>
      <c r="Z2" s="1"/>
      <c r="AA2" s="1"/>
      <c r="AB2" s="1"/>
      <c r="AC2" s="1"/>
      <c r="AD2" s="1"/>
      <c r="AE2" s="1"/>
      <c r="AF2" s="1"/>
      <c r="AG2" s="1"/>
      <c r="AH2" s="1"/>
      <c r="AI2" s="1"/>
      <c r="AJ2" s="1"/>
    </row>
    <row r="3" spans="1:36"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5" spans="1:36" customFormat="1" ht="15.75" customHeight="1">
      <c r="A5" s="317" t="s">
        <v>547</v>
      </c>
      <c r="B5" s="317"/>
      <c r="C5" s="317"/>
      <c r="D5" s="317"/>
      <c r="E5" s="317"/>
      <c r="F5" s="317"/>
      <c r="G5" s="1"/>
      <c r="H5" s="1"/>
      <c r="I5" s="1"/>
      <c r="J5" s="1"/>
      <c r="K5" s="1"/>
      <c r="L5" s="1"/>
      <c r="M5" s="1"/>
      <c r="N5" s="1"/>
      <c r="O5" s="1"/>
      <c r="P5" s="1"/>
      <c r="Q5" s="1"/>
      <c r="R5" s="1"/>
      <c r="S5" s="1"/>
      <c r="T5" s="1"/>
      <c r="U5" s="1"/>
      <c r="V5" s="1"/>
      <c r="W5" s="1"/>
      <c r="X5" s="1"/>
      <c r="Y5" s="1"/>
      <c r="Z5" s="1"/>
      <c r="AA5" s="1"/>
      <c r="AB5" s="1"/>
      <c r="AC5" s="1"/>
      <c r="AD5" s="1"/>
      <c r="AE5" s="1"/>
      <c r="AF5" s="1"/>
      <c r="AG5" s="1"/>
    </row>
    <row r="6" spans="1:36" customFormat="1" ht="9.9"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6" customFormat="1" ht="15" customHeight="1">
      <c r="A7" s="52" t="s">
        <v>90</v>
      </c>
      <c r="B7" s="53"/>
      <c r="C7" s="54"/>
      <c r="D7" s="54"/>
      <c r="E7" s="54"/>
      <c r="F7" s="54"/>
      <c r="G7" s="54"/>
      <c r="H7" s="54"/>
      <c r="I7" s="55"/>
      <c r="J7" s="1"/>
      <c r="K7" s="1"/>
      <c r="L7" s="1"/>
      <c r="M7" s="1"/>
      <c r="N7" s="1"/>
      <c r="O7" s="1"/>
      <c r="P7" s="1"/>
      <c r="Q7" s="1"/>
      <c r="R7" s="1"/>
      <c r="S7" s="1"/>
      <c r="T7" s="1"/>
      <c r="U7" s="1"/>
      <c r="V7" s="1"/>
      <c r="W7" s="1"/>
      <c r="X7" s="1"/>
      <c r="Y7" s="1"/>
      <c r="Z7" s="1"/>
      <c r="AA7" s="1"/>
      <c r="AB7" s="1"/>
      <c r="AC7" s="1"/>
      <c r="AD7" s="1"/>
      <c r="AE7" s="1"/>
      <c r="AF7" s="1"/>
      <c r="AG7" s="1"/>
    </row>
    <row r="8" spans="1:36" customFormat="1" ht="15" customHeight="1">
      <c r="A8" s="314" t="s">
        <v>418</v>
      </c>
      <c r="B8" s="315"/>
      <c r="C8" s="315"/>
      <c r="D8" s="315"/>
      <c r="E8" s="315"/>
      <c r="F8" s="315"/>
      <c r="G8" s="315"/>
      <c r="H8" s="315"/>
      <c r="I8" s="316"/>
      <c r="J8" s="1"/>
      <c r="K8" s="1"/>
      <c r="L8" s="1"/>
      <c r="M8" s="1"/>
      <c r="N8" s="1"/>
      <c r="O8" s="1"/>
      <c r="P8" s="1"/>
      <c r="Q8" s="1"/>
      <c r="R8" s="1"/>
      <c r="S8" s="1"/>
      <c r="T8" s="1"/>
      <c r="U8" s="1"/>
      <c r="V8" s="1"/>
      <c r="W8" s="1"/>
      <c r="X8" s="1"/>
      <c r="Y8" s="1"/>
      <c r="Z8" s="1"/>
      <c r="AA8" s="1"/>
      <c r="AB8" s="1"/>
      <c r="AC8" s="1"/>
      <c r="AD8" s="1"/>
      <c r="AE8" s="1"/>
      <c r="AF8" s="1"/>
      <c r="AG8" s="1"/>
    </row>
    <row r="9" spans="1:36" customFormat="1" ht="15" customHeight="1">
      <c r="A9" s="314" t="s">
        <v>420</v>
      </c>
      <c r="B9" s="315"/>
      <c r="C9" s="315"/>
      <c r="D9" s="315"/>
      <c r="E9" s="315"/>
      <c r="F9" s="315"/>
      <c r="G9" s="315"/>
      <c r="H9" s="315"/>
      <c r="I9" s="316"/>
      <c r="J9" s="1"/>
      <c r="K9" s="1"/>
      <c r="L9" s="1"/>
      <c r="M9" s="1"/>
      <c r="N9" s="1"/>
      <c r="O9" s="1"/>
      <c r="P9" s="1"/>
      <c r="Q9" s="1"/>
      <c r="R9" s="1"/>
      <c r="S9" s="1"/>
      <c r="T9" s="1"/>
      <c r="U9" s="1"/>
      <c r="V9" s="1"/>
      <c r="W9" s="1"/>
      <c r="X9" s="1"/>
      <c r="Y9" s="1"/>
      <c r="Z9" s="1"/>
      <c r="AA9" s="1"/>
      <c r="AB9" s="1"/>
      <c r="AC9" s="1"/>
      <c r="AD9" s="1"/>
      <c r="AE9" s="1"/>
      <c r="AF9" s="1"/>
      <c r="AG9" s="1"/>
    </row>
    <row r="10" spans="1:36" customFormat="1" ht="15" customHeight="1">
      <c r="A10" s="314" t="s">
        <v>419</v>
      </c>
      <c r="B10" s="315"/>
      <c r="C10" s="315"/>
      <c r="D10" s="315"/>
      <c r="E10" s="315"/>
      <c r="F10" s="315"/>
      <c r="G10" s="315"/>
      <c r="H10" s="315"/>
      <c r="I10" s="316"/>
      <c r="J10" s="1"/>
      <c r="K10" s="1"/>
      <c r="L10" s="1"/>
      <c r="M10" s="1"/>
      <c r="N10" s="1"/>
      <c r="O10" s="1"/>
      <c r="P10" s="1"/>
      <c r="Q10" s="1"/>
      <c r="R10" s="1"/>
      <c r="S10" s="1"/>
      <c r="T10" s="1"/>
      <c r="U10" s="1"/>
      <c r="V10" s="1"/>
      <c r="W10" s="1"/>
      <c r="X10" s="1"/>
      <c r="Y10" s="1"/>
      <c r="Z10" s="1"/>
      <c r="AA10" s="1"/>
      <c r="AB10" s="1"/>
      <c r="AC10" s="1"/>
      <c r="AD10" s="1"/>
      <c r="AE10" s="1"/>
      <c r="AF10" s="1"/>
      <c r="AG10" s="1"/>
    </row>
    <row r="11" spans="1:36" customFormat="1" ht="15" customHeight="1">
      <c r="A11" s="314" t="s">
        <v>422</v>
      </c>
      <c r="B11" s="315"/>
      <c r="C11" s="315"/>
      <c r="D11" s="315"/>
      <c r="E11" s="315"/>
      <c r="F11" s="315"/>
      <c r="G11" s="315"/>
      <c r="H11" s="315"/>
      <c r="I11" s="316"/>
      <c r="J11" s="1"/>
      <c r="K11" s="1"/>
      <c r="L11" s="1"/>
      <c r="M11" s="1"/>
      <c r="N11" s="1"/>
      <c r="O11" s="1"/>
      <c r="P11" s="1"/>
      <c r="Q11" s="1"/>
      <c r="R11" s="1"/>
      <c r="S11" s="1"/>
      <c r="T11" s="1"/>
      <c r="U11" s="1"/>
      <c r="V11" s="1"/>
      <c r="W11" s="1"/>
      <c r="X11" s="1"/>
      <c r="Y11" s="1"/>
      <c r="Z11" s="1"/>
      <c r="AA11" s="1"/>
      <c r="AB11" s="1"/>
      <c r="AC11" s="1"/>
      <c r="AD11" s="1"/>
      <c r="AE11" s="1"/>
      <c r="AF11" s="1"/>
      <c r="AG11" s="1"/>
    </row>
    <row r="12" spans="1:36" customFormat="1" ht="15" customHeight="1">
      <c r="A12" s="314" t="s">
        <v>421</v>
      </c>
      <c r="B12" s="315"/>
      <c r="C12" s="315"/>
      <c r="D12" s="315"/>
      <c r="E12" s="315"/>
      <c r="F12" s="315"/>
      <c r="G12" s="315"/>
      <c r="H12" s="315"/>
      <c r="I12" s="316"/>
      <c r="J12" s="1"/>
      <c r="K12" s="1"/>
      <c r="L12" s="1"/>
      <c r="M12" s="1"/>
      <c r="N12" s="1"/>
      <c r="O12" s="1"/>
      <c r="P12" s="1"/>
      <c r="Q12" s="1"/>
      <c r="R12" s="1"/>
      <c r="S12" s="1"/>
      <c r="T12" s="1"/>
      <c r="U12" s="1"/>
      <c r="V12" s="1"/>
      <c r="W12" s="1"/>
      <c r="X12" s="1"/>
      <c r="Y12" s="1"/>
      <c r="Z12" s="1"/>
      <c r="AA12" s="1"/>
      <c r="AB12" s="1"/>
      <c r="AC12" s="1"/>
      <c r="AD12" s="1"/>
      <c r="AE12" s="1"/>
      <c r="AF12" s="1"/>
      <c r="AG12" s="1"/>
    </row>
    <row r="13" spans="1:36" customFormat="1" ht="15" customHeight="1" thickBot="1">
      <c r="A13" s="456" t="s">
        <v>223</v>
      </c>
      <c r="B13" s="457"/>
      <c r="C13" s="457"/>
      <c r="D13" s="457"/>
      <c r="E13" s="457"/>
      <c r="F13" s="457"/>
      <c r="G13" s="457"/>
      <c r="H13" s="457"/>
      <c r="I13" s="458"/>
      <c r="J13" s="1"/>
      <c r="K13" s="1"/>
      <c r="L13" s="1"/>
      <c r="M13" s="1"/>
      <c r="N13" s="1"/>
      <c r="O13" s="1"/>
      <c r="P13" s="1"/>
      <c r="Q13" s="1"/>
      <c r="R13" s="1"/>
      <c r="S13" s="1"/>
      <c r="T13" s="1"/>
      <c r="U13" s="1"/>
      <c r="V13" s="1"/>
      <c r="W13" s="1"/>
      <c r="X13" s="1"/>
      <c r="Y13" s="1"/>
      <c r="Z13" s="1"/>
      <c r="AA13" s="1"/>
      <c r="AB13" s="1"/>
      <c r="AC13" s="1"/>
      <c r="AD13" s="1"/>
      <c r="AE13" s="1"/>
      <c r="AF13" s="1"/>
      <c r="AG13" s="1"/>
    </row>
    <row r="14" spans="1:36" customForma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customForma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customFormat="1" ht="15" thickBo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36" ht="15" customHeight="1">
      <c r="A17" s="310" t="s">
        <v>211</v>
      </c>
      <c r="B17" s="334"/>
      <c r="C17" s="334"/>
      <c r="D17" s="334"/>
      <c r="E17" s="311"/>
      <c r="F17" s="310" t="s">
        <v>80</v>
      </c>
      <c r="G17" s="311"/>
      <c r="H17" s="310" t="s">
        <v>55</v>
      </c>
      <c r="I17" s="311"/>
      <c r="M17" s="25"/>
    </row>
    <row r="18" spans="1:36" ht="30.75" customHeight="1" thickBot="1">
      <c r="A18" s="453"/>
      <c r="B18" s="454"/>
      <c r="C18" s="454"/>
      <c r="D18" s="454"/>
      <c r="E18" s="455"/>
      <c r="F18" s="312" t="s">
        <v>144</v>
      </c>
      <c r="G18" s="313"/>
      <c r="H18" s="312" t="s">
        <v>56</v>
      </c>
      <c r="I18" s="313"/>
    </row>
    <row r="19" spans="1:36" ht="36" customHeight="1" thickBot="1">
      <c r="A19" s="312"/>
      <c r="B19" s="335"/>
      <c r="C19" s="335"/>
      <c r="D19" s="335"/>
      <c r="E19" s="313"/>
      <c r="F19" s="56" t="s">
        <v>209</v>
      </c>
      <c r="G19" s="56" t="s">
        <v>58</v>
      </c>
      <c r="H19" s="56" t="s">
        <v>209</v>
      </c>
      <c r="I19" s="56" t="s">
        <v>58</v>
      </c>
    </row>
    <row r="20" spans="1:36" ht="39.9" customHeight="1" thickBot="1">
      <c r="A20" s="57" t="s">
        <v>38</v>
      </c>
      <c r="B20" s="450" t="s">
        <v>210</v>
      </c>
      <c r="C20" s="451"/>
      <c r="D20" s="451"/>
      <c r="E20" s="452"/>
      <c r="F20" s="32" t="s">
        <v>558</v>
      </c>
      <c r="G20" s="90">
        <f>IF(F20="Not available",0,IF(F20="Up-to-date informations on website",1,0))</f>
        <v>1</v>
      </c>
      <c r="H20" s="32" t="s">
        <v>559</v>
      </c>
      <c r="I20" s="90">
        <f>IF(H20="A : Note available",0,IF(H20="B : Remote informations",1,IF(H20="C : Remote diagnosis assistance",2,IF(H20="D : Remote support for repair",4,0))))</f>
        <v>2</v>
      </c>
    </row>
    <row r="21" spans="1:36" ht="15" thickBot="1">
      <c r="A21" s="323" t="s">
        <v>87</v>
      </c>
      <c r="B21" s="324"/>
      <c r="C21" s="324"/>
      <c r="D21" s="324"/>
      <c r="E21" s="324"/>
      <c r="F21" s="59"/>
      <c r="G21" s="58">
        <f>SUM(G20:G20)</f>
        <v>1</v>
      </c>
      <c r="H21" s="59"/>
      <c r="I21" s="58">
        <f>SUM(I20:I20)</f>
        <v>2</v>
      </c>
      <c r="J21" s="60">
        <f>SUM(G21,I21)</f>
        <v>3</v>
      </c>
      <c r="K21" s="61" t="s">
        <v>245</v>
      </c>
    </row>
    <row r="22" spans="1:36" ht="15" thickBot="1">
      <c r="A22" s="326"/>
      <c r="B22" s="327"/>
      <c r="C22" s="327"/>
      <c r="D22" s="327"/>
      <c r="E22" s="327"/>
      <c r="F22" s="62"/>
      <c r="G22" s="62"/>
      <c r="H22" s="62"/>
      <c r="I22" s="63"/>
      <c r="J22" s="101">
        <f>J21*10/5</f>
        <v>6</v>
      </c>
      <c r="K22" s="61" t="s">
        <v>33</v>
      </c>
    </row>
    <row r="23" spans="1:36" customForma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33" s="1" customFormat="1"/>
  </sheetData>
  <sheetProtection sheet="1" selectLockedCells="1"/>
  <mergeCells count="16">
    <mergeCell ref="A21:E22"/>
    <mergeCell ref="B20:E20"/>
    <mergeCell ref="A17:E19"/>
    <mergeCell ref="A12:I12"/>
    <mergeCell ref="A13:I13"/>
    <mergeCell ref="F18:G18"/>
    <mergeCell ref="H18:I18"/>
    <mergeCell ref="J1:M2"/>
    <mergeCell ref="A1:I2"/>
    <mergeCell ref="A5:F5"/>
    <mergeCell ref="F17:G17"/>
    <mergeCell ref="H17:I17"/>
    <mergeCell ref="A10:I10"/>
    <mergeCell ref="A8:I8"/>
    <mergeCell ref="A9:I9"/>
    <mergeCell ref="A11:I11"/>
  </mergeCells>
  <phoneticPr fontId="53" type="noConversion"/>
  <conditionalFormatting sqref="H20">
    <cfRule type="containsText" dxfId="14" priority="24" operator="containsText" text="Aucun">
      <formula>NOT(ISERROR(SEARCH("Aucun",H20)))</formula>
    </cfRule>
    <cfRule type="containsText" dxfId="13" priority="25" operator="containsText" text="distance">
      <formula>NOT(ISERROR(SEARCH("distance",H20)))</formula>
    </cfRule>
    <cfRule type="containsText" dxfId="12" priority="26" operator="containsText" text="sélectionner">
      <formula>NOT(ISERROR(SEARCH("sélectionner",H20)))</formula>
    </cfRule>
  </conditionalFormatting>
  <conditionalFormatting sqref="F20">
    <cfRule type="containsText" dxfId="11" priority="21" operator="containsText" text="Aucun">
      <formula>NOT(ISERROR(SEARCH("Aucun",F20)))</formula>
    </cfRule>
    <cfRule type="containsText" dxfId="10" priority="22" operator="containsText" text="internet">
      <formula>NOT(ISERROR(SEARCH("internet",F20)))</formula>
    </cfRule>
    <cfRule type="containsText" dxfId="9" priority="23" operator="containsText" text="sélectionner">
      <formula>NOT(ISERROR(SEARCH("sélectionner",F20)))</formula>
    </cfRule>
  </conditionalFormatting>
  <conditionalFormatting sqref="H20 F20">
    <cfRule type="containsText" dxfId="8" priority="20" operator="containsText" text="Aucun;internet;Aide">
      <formula>NOT(ISERROR(SEARCH("Aucun;internet;Aide",F20)))</formula>
    </cfRule>
  </conditionalFormatting>
  <conditionalFormatting sqref="F20">
    <cfRule type="containsText" dxfId="7" priority="17" operator="containsText" text="available">
      <formula>NOT(ISERROR(SEARCH("available",F20)))</formula>
    </cfRule>
    <cfRule type="containsText" dxfId="6" priority="18" operator="containsText" text="internet">
      <formula>NOT(ISERROR(SEARCH("internet",F20)))</formula>
    </cfRule>
    <cfRule type="containsText" dxfId="5" priority="19" operator="containsText" text="sélectionner">
      <formula>NOT(ISERROR(SEARCH("sélectionner",F20)))</formula>
    </cfRule>
  </conditionalFormatting>
  <conditionalFormatting sqref="F20 H20">
    <cfRule type="containsText" dxfId="4" priority="14" operator="containsText" text="not">
      <formula>NOT(ISERROR(SEARCH("not",F20)))</formula>
    </cfRule>
    <cfRule type="containsText" dxfId="3" priority="15" operator="containsText" text="website">
      <formula>NOT(ISERROR(SEARCH("website",F20)))</formula>
    </cfRule>
    <cfRule type="containsText" dxfId="2" priority="16" operator="containsText" text="Remote">
      <formula>NOT(ISERROR(SEARCH("Remote",F20)))</formula>
    </cfRule>
  </conditionalFormatting>
  <dataValidations count="2">
    <dataValidation type="list" showInputMessage="1" showErrorMessage="1" sqref="H20" xr:uid="{00000000-0002-0000-0700-000000000000}">
      <formula1>"Select a choice,A : Not available,B : Remote informations,C : Remote diagnosis assistance,D : Remote support for repair"</formula1>
    </dataValidation>
    <dataValidation type="list" showInputMessage="1" showErrorMessage="1" sqref="F20" xr:uid="{00000000-0002-0000-0700-000001000000}">
      <formula1>"Select a choice,Not available,Up-to-date informations on website"</formula1>
    </dataValidation>
  </dataValidations>
  <pageMargins left="0.7" right="0.7" top="0.75" bottom="0.75" header="0.3" footer="0.3"/>
  <pageSetup paperSize="9" scale="5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pageSetUpPr fitToPage="1"/>
  </sheetPr>
  <dimension ref="A1:J64"/>
  <sheetViews>
    <sheetView topLeftCell="A9" zoomScale="80" zoomScaleNormal="80" workbookViewId="0">
      <selection activeCell="I27" sqref="I27"/>
    </sheetView>
  </sheetViews>
  <sheetFormatPr defaultColWidth="11.44140625" defaultRowHeight="14.4"/>
  <cols>
    <col min="1" max="1" width="20.44140625" customWidth="1"/>
    <col min="2" max="2" width="24.5546875" customWidth="1"/>
    <col min="4" max="4" width="50.44140625" customWidth="1"/>
    <col min="5" max="5" width="13.5546875" customWidth="1"/>
    <col min="6" max="6" width="13.33203125" customWidth="1"/>
    <col min="7" max="7" width="11.5546875" customWidth="1"/>
    <col min="8" max="8" width="15.6640625" customWidth="1"/>
    <col min="9" max="16384" width="11.44140625" style="1"/>
  </cols>
  <sheetData>
    <row r="1" spans="1:10" ht="21" customHeight="1">
      <c r="A1" s="280" t="s">
        <v>233</v>
      </c>
      <c r="B1" s="281"/>
      <c r="C1" s="281"/>
      <c r="D1" s="281"/>
      <c r="E1" s="284" t="s">
        <v>546</v>
      </c>
      <c r="F1" s="285"/>
      <c r="G1" s="285"/>
      <c r="H1" s="286"/>
    </row>
    <row r="2" spans="1:10" ht="19.5" customHeight="1" thickBot="1">
      <c r="A2" s="282"/>
      <c r="B2" s="283"/>
      <c r="C2" s="283"/>
      <c r="D2" s="283"/>
      <c r="E2" s="287"/>
      <c r="F2" s="288"/>
      <c r="G2" s="288"/>
      <c r="H2" s="289"/>
    </row>
    <row r="3" spans="1:10">
      <c r="A3" s="290"/>
      <c r="B3" s="290"/>
      <c r="C3" s="290"/>
      <c r="D3" s="290"/>
      <c r="E3" s="290"/>
      <c r="F3" s="1"/>
      <c r="G3" s="1"/>
      <c r="H3" s="1"/>
    </row>
    <row r="4" spans="1:10" ht="15" thickBot="1">
      <c r="A4" s="177"/>
      <c r="B4" s="177"/>
      <c r="C4" s="177"/>
      <c r="D4" s="177"/>
      <c r="E4" s="177"/>
      <c r="F4" s="1"/>
      <c r="G4" s="1"/>
      <c r="H4" s="1"/>
    </row>
    <row r="5" spans="1:10" ht="24.75" customHeight="1">
      <c r="A5" s="523" t="s">
        <v>225</v>
      </c>
      <c r="B5" s="524"/>
      <c r="C5" s="525">
        <f>PRODUCT_INFORMATION!C6</f>
        <v>44814</v>
      </c>
      <c r="D5" s="526"/>
      <c r="E5" s="526"/>
      <c r="F5" s="526"/>
      <c r="G5" s="526"/>
      <c r="H5" s="527"/>
    </row>
    <row r="6" spans="1:10" ht="24.75" customHeight="1">
      <c r="A6" s="517" t="s">
        <v>249</v>
      </c>
      <c r="B6" s="518"/>
      <c r="C6" s="514" t="str">
        <f>PRODUCT_INFORMATION!C18</f>
        <v>SUMEC FR</v>
      </c>
      <c r="D6" s="515"/>
      <c r="E6" s="515"/>
      <c r="F6" s="515"/>
      <c r="G6" s="515"/>
      <c r="H6" s="516"/>
    </row>
    <row r="7" spans="1:10" ht="24.75" customHeight="1">
      <c r="A7" s="517" t="s">
        <v>251</v>
      </c>
      <c r="B7" s="518"/>
      <c r="C7" s="514" t="str">
        <f>PRODUCT_INFORMATION!C19</f>
        <v xml:space="preserve">SUMEC FR </v>
      </c>
      <c r="D7" s="515"/>
      <c r="E7" s="515"/>
      <c r="F7" s="515"/>
      <c r="G7" s="515"/>
      <c r="H7" s="516"/>
    </row>
    <row r="8" spans="1:10" ht="24.75" customHeight="1" thickBot="1">
      <c r="A8" s="519" t="s">
        <v>250</v>
      </c>
      <c r="B8" s="520"/>
      <c r="C8" s="511" t="str">
        <f>PRODUCT_INFORMATION!C20</f>
        <v>EW U15</v>
      </c>
      <c r="D8" s="512"/>
      <c r="E8" s="512"/>
      <c r="F8" s="512"/>
      <c r="G8" s="512"/>
      <c r="H8" s="513"/>
    </row>
    <row r="9" spans="1:10" ht="19.5" customHeight="1">
      <c r="A9" s="521" t="s">
        <v>474</v>
      </c>
      <c r="B9" s="521"/>
      <c r="C9" s="521"/>
      <c r="D9" s="521"/>
      <c r="E9" s="521"/>
      <c r="F9" s="521"/>
      <c r="G9" s="521"/>
      <c r="H9" s="521"/>
    </row>
    <row r="10" spans="1:10" ht="15" thickBot="1">
      <c r="A10" s="522"/>
      <c r="B10" s="522"/>
      <c r="C10" s="522"/>
      <c r="D10" s="522"/>
      <c r="E10" s="522"/>
      <c r="F10" s="522"/>
      <c r="G10" s="522"/>
      <c r="H10" s="522"/>
    </row>
    <row r="11" spans="1:10" ht="17.100000000000001" customHeight="1">
      <c r="A11" s="498" t="s">
        <v>91</v>
      </c>
      <c r="B11" s="501" t="s">
        <v>93</v>
      </c>
      <c r="C11" s="502"/>
      <c r="D11" s="502"/>
      <c r="E11" s="507" t="s">
        <v>94</v>
      </c>
      <c r="F11" s="476" t="s">
        <v>95</v>
      </c>
      <c r="G11" s="486" t="s">
        <v>96</v>
      </c>
      <c r="H11" s="380" t="s">
        <v>232</v>
      </c>
      <c r="J11" s="14"/>
    </row>
    <row r="12" spans="1:10" ht="17.100000000000001" customHeight="1">
      <c r="A12" s="499"/>
      <c r="B12" s="503"/>
      <c r="C12" s="504"/>
      <c r="D12" s="504"/>
      <c r="E12" s="508"/>
      <c r="F12" s="477"/>
      <c r="G12" s="487"/>
      <c r="H12" s="470"/>
    </row>
    <row r="13" spans="1:10" ht="17.100000000000001" customHeight="1">
      <c r="A13" s="499"/>
      <c r="B13" s="503"/>
      <c r="C13" s="504"/>
      <c r="D13" s="504"/>
      <c r="E13" s="508"/>
      <c r="F13" s="477"/>
      <c r="G13" s="487"/>
      <c r="H13" s="470"/>
    </row>
    <row r="14" spans="1:10" ht="17.100000000000001" customHeight="1">
      <c r="A14" s="499"/>
      <c r="B14" s="503"/>
      <c r="C14" s="504"/>
      <c r="D14" s="504"/>
      <c r="E14" s="508"/>
      <c r="F14" s="477"/>
      <c r="G14" s="487"/>
      <c r="H14" s="470"/>
    </row>
    <row r="15" spans="1:10" ht="17.100000000000001" customHeight="1" thickBot="1">
      <c r="A15" s="500"/>
      <c r="B15" s="505"/>
      <c r="C15" s="506"/>
      <c r="D15" s="506"/>
      <c r="E15" s="509"/>
      <c r="F15" s="478"/>
      <c r="G15" s="488"/>
      <c r="H15" s="383"/>
    </row>
    <row r="16" spans="1:10" ht="35.25" customHeight="1" thickBot="1">
      <c r="A16" s="114" t="s">
        <v>92</v>
      </c>
      <c r="B16" s="471" t="s">
        <v>252</v>
      </c>
      <c r="C16" s="472"/>
      <c r="D16" s="473"/>
      <c r="E16" s="115">
        <f>'C1_DOCUMENTATION'!H46</f>
        <v>8.4615384615384617</v>
      </c>
      <c r="F16" s="46">
        <v>2</v>
      </c>
      <c r="G16" s="113">
        <f>(E16*F16)</f>
        <v>16.923076923076923</v>
      </c>
      <c r="H16" s="474">
        <f>SUM(G16:G25)</f>
        <v>83.584981684981685</v>
      </c>
      <c r="I16" s="45"/>
    </row>
    <row r="17" spans="1:8" ht="24.9" customHeight="1">
      <c r="A17" s="496" t="s">
        <v>161</v>
      </c>
      <c r="B17" s="510" t="s">
        <v>235</v>
      </c>
      <c r="C17" s="472"/>
      <c r="D17" s="472"/>
      <c r="E17" s="115">
        <f>'C2_DISASSEMBLY'!E25</f>
        <v>10</v>
      </c>
      <c r="F17" s="46">
        <v>1</v>
      </c>
      <c r="G17" s="479">
        <f>(F17*E17)+(F18*E18)+(F19*E19)</f>
        <v>18.428571428571427</v>
      </c>
      <c r="H17" s="475"/>
    </row>
    <row r="18" spans="1:8" ht="24.9" customHeight="1">
      <c r="A18" s="497"/>
      <c r="B18" s="492" t="s">
        <v>234</v>
      </c>
      <c r="C18" s="492"/>
      <c r="D18" s="493"/>
      <c r="E18" s="116">
        <f>'C2_DISASSEMBLY'!E46</f>
        <v>9</v>
      </c>
      <c r="F18" s="48">
        <v>0.5</v>
      </c>
      <c r="G18" s="480"/>
      <c r="H18" s="475"/>
    </row>
    <row r="19" spans="1:8" ht="24.9" customHeight="1" thickBot="1">
      <c r="A19" s="497"/>
      <c r="B19" s="494" t="s">
        <v>236</v>
      </c>
      <c r="C19" s="494"/>
      <c r="D19" s="495"/>
      <c r="E19" s="117">
        <f>'C2_DISASSEMBLY'!E80</f>
        <v>7.8571428571428568</v>
      </c>
      <c r="F19" s="47">
        <v>0.5</v>
      </c>
      <c r="G19" s="480"/>
      <c r="H19" s="475"/>
    </row>
    <row r="20" spans="1:8" ht="24.9" customHeight="1">
      <c r="A20" s="496" t="s">
        <v>76</v>
      </c>
      <c r="B20" s="471" t="s">
        <v>237</v>
      </c>
      <c r="C20" s="472"/>
      <c r="D20" s="473"/>
      <c r="E20" s="115">
        <f>'C3_AVAILABILITY_SP'!L31</f>
        <v>9.9</v>
      </c>
      <c r="F20" s="46">
        <v>1</v>
      </c>
      <c r="G20" s="479">
        <f>(F20*E20)+(F21*E21)+(F22*E22)+(F23*E23)</f>
        <v>16.233333333333334</v>
      </c>
      <c r="H20" s="475"/>
    </row>
    <row r="21" spans="1:8" ht="24.9" customHeight="1">
      <c r="A21" s="497"/>
      <c r="B21" s="481" t="s">
        <v>238</v>
      </c>
      <c r="C21" s="482"/>
      <c r="D21" s="483"/>
      <c r="E21" s="116">
        <f>'C3_AVAILABILITY_SP'!L50</f>
        <v>8</v>
      </c>
      <c r="F21" s="48">
        <v>0.5</v>
      </c>
      <c r="G21" s="480"/>
      <c r="H21" s="475"/>
    </row>
    <row r="22" spans="1:8" ht="24.9" customHeight="1">
      <c r="A22" s="497"/>
      <c r="B22" s="481" t="s">
        <v>239</v>
      </c>
      <c r="C22" s="482"/>
      <c r="D22" s="483"/>
      <c r="E22" s="116">
        <f>'C3_AVAILABILITY_SP'!L65</f>
        <v>5</v>
      </c>
      <c r="F22" s="49">
        <v>0.3</v>
      </c>
      <c r="G22" s="480"/>
      <c r="H22" s="475"/>
    </row>
    <row r="23" spans="1:8" ht="24.9" customHeight="1" thickBot="1">
      <c r="A23" s="497"/>
      <c r="B23" s="489" t="s">
        <v>253</v>
      </c>
      <c r="C23" s="490"/>
      <c r="D23" s="491"/>
      <c r="E23" s="118">
        <f>'C3_AVAILABILITY_SP'!L84</f>
        <v>4.166666666666667</v>
      </c>
      <c r="F23" s="50">
        <v>0.2</v>
      </c>
      <c r="G23" s="480"/>
      <c r="H23" s="475"/>
    </row>
    <row r="24" spans="1:8" ht="33.75" customHeight="1" thickBot="1">
      <c r="A24" s="114" t="s">
        <v>81</v>
      </c>
      <c r="B24" s="484" t="s">
        <v>240</v>
      </c>
      <c r="C24" s="485"/>
      <c r="D24" s="485"/>
      <c r="E24" s="119">
        <f>'C4_PRICE'!J27</f>
        <v>10</v>
      </c>
      <c r="F24" s="51">
        <v>2</v>
      </c>
      <c r="G24" s="113">
        <f>E24*F24</f>
        <v>20</v>
      </c>
      <c r="H24" s="475"/>
    </row>
    <row r="25" spans="1:8" ht="24.9" customHeight="1" thickBot="1">
      <c r="A25" s="239" t="s">
        <v>86</v>
      </c>
      <c r="B25" s="464" t="s">
        <v>548</v>
      </c>
      <c r="C25" s="465"/>
      <c r="D25" s="465"/>
      <c r="E25" s="120">
        <f>'C5_SPECIFIC'!J22</f>
        <v>6</v>
      </c>
      <c r="F25" s="48">
        <v>2</v>
      </c>
      <c r="G25" s="113">
        <f>F25*E25</f>
        <v>12</v>
      </c>
      <c r="H25" s="475"/>
    </row>
    <row r="26" spans="1:8" ht="15" customHeight="1">
      <c r="A26" s="466" t="s">
        <v>417</v>
      </c>
      <c r="B26" s="467"/>
      <c r="C26" s="467"/>
      <c r="D26" s="467"/>
      <c r="E26" s="467"/>
      <c r="F26" s="467"/>
      <c r="G26" s="467"/>
      <c r="H26" s="459">
        <f>ROUND(H16/10,1)</f>
        <v>8.4</v>
      </c>
    </row>
    <row r="27" spans="1:8" ht="15.75" customHeight="1" thickBot="1">
      <c r="A27" s="468"/>
      <c r="B27" s="469"/>
      <c r="C27" s="469"/>
      <c r="D27" s="469"/>
      <c r="E27" s="469"/>
      <c r="F27" s="469"/>
      <c r="G27" s="469"/>
      <c r="H27" s="460"/>
    </row>
    <row r="28" spans="1:8" ht="15" customHeight="1">
      <c r="A28" s="461" t="s">
        <v>257</v>
      </c>
      <c r="B28" s="461"/>
      <c r="C28" s="461"/>
      <c r="D28" s="461"/>
      <c r="E28" s="461"/>
      <c r="F28" s="461"/>
      <c r="G28" s="461"/>
      <c r="H28" s="461"/>
    </row>
    <row r="29" spans="1:8">
      <c r="A29" s="462"/>
      <c r="B29" s="462"/>
      <c r="C29" s="462"/>
      <c r="D29" s="462"/>
      <c r="E29" s="462"/>
      <c r="F29" s="462"/>
      <c r="G29" s="462"/>
      <c r="H29" s="462"/>
    </row>
    <row r="30" spans="1:8">
      <c r="A30" s="462"/>
      <c r="B30" s="462"/>
      <c r="C30" s="462"/>
      <c r="D30" s="462"/>
      <c r="E30" s="462"/>
      <c r="F30" s="462"/>
      <c r="G30" s="462"/>
      <c r="H30" s="462"/>
    </row>
    <row r="31" spans="1:8">
      <c r="A31" s="462"/>
      <c r="B31" s="462"/>
      <c r="C31" s="462"/>
      <c r="D31" s="462"/>
      <c r="E31" s="462"/>
      <c r="F31" s="462"/>
      <c r="G31" s="462"/>
      <c r="H31" s="462"/>
    </row>
    <row r="32" spans="1:8">
      <c r="A32" s="1"/>
      <c r="B32" s="1"/>
      <c r="C32" s="1"/>
      <c r="D32" s="1"/>
      <c r="E32" s="1"/>
      <c r="F32" s="1"/>
      <c r="G32" s="1"/>
      <c r="H32" s="1"/>
    </row>
    <row r="33" spans="1:8">
      <c r="A33" s="463"/>
      <c r="B33" s="463"/>
      <c r="C33" s="463"/>
      <c r="D33" s="463"/>
      <c r="E33" s="463"/>
      <c r="F33" s="463"/>
      <c r="G33" s="463"/>
      <c r="H33" s="463"/>
    </row>
    <row r="34" spans="1:8">
      <c r="A34" s="463"/>
      <c r="B34" s="463"/>
      <c r="C34" s="463"/>
      <c r="D34" s="463"/>
      <c r="E34" s="463"/>
      <c r="F34" s="463"/>
      <c r="G34" s="463"/>
      <c r="H34" s="463"/>
    </row>
    <row r="35" spans="1:8">
      <c r="A35" s="463"/>
      <c r="B35" s="463"/>
      <c r="C35" s="463"/>
      <c r="D35" s="463"/>
      <c r="E35" s="463"/>
      <c r="F35" s="463"/>
      <c r="G35" s="463"/>
      <c r="H35" s="463"/>
    </row>
    <row r="36" spans="1:8">
      <c r="A36" s="463"/>
      <c r="B36" s="463"/>
      <c r="C36" s="463"/>
      <c r="D36" s="463"/>
      <c r="E36" s="463"/>
      <c r="F36" s="463"/>
      <c r="G36" s="463"/>
      <c r="H36" s="463"/>
    </row>
    <row r="37" spans="1:8">
      <c r="A37" s="463"/>
      <c r="B37" s="463"/>
      <c r="C37" s="463"/>
      <c r="D37" s="463"/>
      <c r="E37" s="463"/>
      <c r="F37" s="463"/>
      <c r="G37" s="463"/>
      <c r="H37" s="463"/>
    </row>
    <row r="38" spans="1:8">
      <c r="A38" s="463"/>
      <c r="B38" s="463"/>
      <c r="C38" s="463"/>
      <c r="D38" s="463"/>
      <c r="E38" s="463"/>
      <c r="F38" s="463"/>
      <c r="G38" s="463"/>
      <c r="H38" s="463"/>
    </row>
    <row r="39" spans="1:8">
      <c r="A39" s="463"/>
      <c r="B39" s="463"/>
      <c r="C39" s="463"/>
      <c r="D39" s="463"/>
      <c r="E39" s="463"/>
      <c r="F39" s="463"/>
      <c r="G39" s="463"/>
      <c r="H39" s="463"/>
    </row>
    <row r="40" spans="1:8">
      <c r="A40" s="463"/>
      <c r="B40" s="463"/>
      <c r="C40" s="463"/>
      <c r="D40" s="463"/>
      <c r="E40" s="463"/>
      <c r="F40" s="463"/>
      <c r="G40" s="463"/>
      <c r="H40" s="463"/>
    </row>
    <row r="41" spans="1:8">
      <c r="A41" s="463"/>
      <c r="B41" s="463"/>
      <c r="C41" s="463"/>
      <c r="D41" s="463"/>
      <c r="E41" s="463"/>
      <c r="F41" s="463"/>
      <c r="G41" s="463"/>
      <c r="H41" s="463"/>
    </row>
    <row r="42" spans="1:8">
      <c r="A42" s="463"/>
      <c r="B42" s="463"/>
      <c r="C42" s="463"/>
      <c r="D42" s="463"/>
      <c r="E42" s="463"/>
      <c r="F42" s="463"/>
      <c r="G42" s="463"/>
      <c r="H42" s="463"/>
    </row>
    <row r="43" spans="1:8">
      <c r="A43" s="463"/>
      <c r="B43" s="463"/>
      <c r="C43" s="463"/>
      <c r="D43" s="463"/>
      <c r="E43" s="463"/>
      <c r="F43" s="463"/>
      <c r="G43" s="463"/>
      <c r="H43" s="463"/>
    </row>
    <row r="44" spans="1:8">
      <c r="A44" s="463"/>
      <c r="B44" s="463"/>
      <c r="C44" s="463"/>
      <c r="D44" s="463"/>
      <c r="E44" s="463"/>
      <c r="F44" s="463"/>
      <c r="G44" s="463"/>
      <c r="H44" s="463"/>
    </row>
    <row r="45" spans="1:8">
      <c r="A45" s="463"/>
      <c r="B45" s="463"/>
      <c r="C45" s="463"/>
      <c r="D45" s="463"/>
      <c r="E45" s="463"/>
      <c r="F45" s="463"/>
      <c r="G45" s="463"/>
      <c r="H45" s="463"/>
    </row>
    <row r="46" spans="1:8">
      <c r="A46" s="463"/>
      <c r="B46" s="463"/>
      <c r="C46" s="463"/>
      <c r="D46" s="463"/>
      <c r="E46" s="463"/>
      <c r="F46" s="463"/>
      <c r="G46" s="463"/>
      <c r="H46" s="463"/>
    </row>
    <row r="47" spans="1:8">
      <c r="A47" s="463"/>
      <c r="B47" s="463"/>
      <c r="C47" s="463"/>
      <c r="D47" s="463"/>
      <c r="E47" s="463"/>
      <c r="F47" s="463"/>
      <c r="G47" s="463"/>
      <c r="H47" s="463"/>
    </row>
    <row r="48" spans="1:8">
      <c r="A48" s="463"/>
      <c r="B48" s="463"/>
      <c r="C48" s="463"/>
      <c r="D48" s="463"/>
      <c r="E48" s="463"/>
      <c r="F48" s="463"/>
      <c r="G48" s="463"/>
      <c r="H48" s="463"/>
    </row>
    <row r="49" spans="1:8">
      <c r="A49" s="463"/>
      <c r="B49" s="463"/>
      <c r="C49" s="463"/>
      <c r="D49" s="463"/>
      <c r="E49" s="463"/>
      <c r="F49" s="463"/>
      <c r="G49" s="463"/>
      <c r="H49" s="463"/>
    </row>
    <row r="50" spans="1:8">
      <c r="A50" s="463"/>
      <c r="B50" s="463"/>
      <c r="C50" s="463"/>
      <c r="D50" s="463"/>
      <c r="E50" s="463"/>
      <c r="F50" s="463"/>
      <c r="G50" s="463"/>
      <c r="H50" s="463"/>
    </row>
    <row r="51" spans="1:8">
      <c r="A51" s="463"/>
      <c r="B51" s="463"/>
      <c r="C51" s="463"/>
      <c r="D51" s="463"/>
      <c r="E51" s="463"/>
      <c r="F51" s="463"/>
      <c r="G51" s="463"/>
      <c r="H51" s="463"/>
    </row>
    <row r="52" spans="1:8">
      <c r="A52" s="463"/>
      <c r="B52" s="463"/>
      <c r="C52" s="463"/>
      <c r="D52" s="463"/>
      <c r="E52" s="463"/>
      <c r="F52" s="463"/>
      <c r="G52" s="463"/>
      <c r="H52" s="463"/>
    </row>
    <row r="53" spans="1:8">
      <c r="A53" s="463"/>
      <c r="B53" s="463"/>
      <c r="C53" s="463"/>
      <c r="D53" s="463"/>
      <c r="E53" s="463"/>
      <c r="F53" s="463"/>
      <c r="G53" s="463"/>
      <c r="H53" s="463"/>
    </row>
    <row r="54" spans="1:8">
      <c r="A54" s="463"/>
      <c r="B54" s="463"/>
      <c r="C54" s="463"/>
      <c r="D54" s="463"/>
      <c r="E54" s="463"/>
      <c r="F54" s="463"/>
      <c r="G54" s="463"/>
      <c r="H54" s="463"/>
    </row>
    <row r="55" spans="1:8">
      <c r="A55" s="463"/>
      <c r="B55" s="463"/>
      <c r="C55" s="463"/>
      <c r="D55" s="463"/>
      <c r="E55" s="463"/>
      <c r="F55" s="463"/>
      <c r="G55" s="463"/>
      <c r="H55" s="463"/>
    </row>
    <row r="56" spans="1:8">
      <c r="A56" s="463"/>
      <c r="B56" s="463"/>
      <c r="C56" s="463"/>
      <c r="D56" s="463"/>
      <c r="E56" s="463"/>
      <c r="F56" s="463"/>
      <c r="G56" s="463"/>
      <c r="H56" s="463"/>
    </row>
    <row r="57" spans="1:8">
      <c r="A57" s="463"/>
      <c r="B57" s="463"/>
      <c r="C57" s="463"/>
      <c r="D57" s="463"/>
      <c r="E57" s="463"/>
      <c r="F57" s="463"/>
      <c r="G57" s="463"/>
      <c r="H57" s="463"/>
    </row>
    <row r="58" spans="1:8">
      <c r="A58" s="463"/>
      <c r="B58" s="463"/>
      <c r="C58" s="463"/>
      <c r="D58" s="463"/>
      <c r="E58" s="463"/>
      <c r="F58" s="463"/>
      <c r="G58" s="463"/>
      <c r="H58" s="463"/>
    </row>
    <row r="59" spans="1:8">
      <c r="A59" s="463"/>
      <c r="B59" s="463"/>
      <c r="C59" s="463"/>
      <c r="D59" s="463"/>
      <c r="E59" s="463"/>
      <c r="F59" s="463"/>
      <c r="G59" s="463"/>
      <c r="H59" s="463"/>
    </row>
    <row r="60" spans="1:8">
      <c r="A60" s="463"/>
      <c r="B60" s="463"/>
      <c r="C60" s="463"/>
      <c r="D60" s="463"/>
      <c r="E60" s="463"/>
      <c r="F60" s="463"/>
      <c r="G60" s="463"/>
      <c r="H60" s="463"/>
    </row>
    <row r="61" spans="1:8">
      <c r="A61" s="463"/>
      <c r="B61" s="463"/>
      <c r="C61" s="463"/>
      <c r="D61" s="463"/>
      <c r="E61" s="463"/>
      <c r="F61" s="463"/>
      <c r="G61" s="463"/>
      <c r="H61" s="463"/>
    </row>
    <row r="62" spans="1:8">
      <c r="A62" s="463"/>
      <c r="B62" s="463"/>
      <c r="C62" s="463"/>
      <c r="D62" s="463"/>
      <c r="E62" s="463"/>
      <c r="F62" s="463"/>
      <c r="G62" s="463"/>
      <c r="H62" s="463"/>
    </row>
    <row r="63" spans="1:8">
      <c r="A63" s="463"/>
      <c r="B63" s="463"/>
      <c r="C63" s="463"/>
      <c r="D63" s="463"/>
      <c r="E63" s="463"/>
      <c r="F63" s="463"/>
      <c r="G63" s="463"/>
      <c r="H63" s="463"/>
    </row>
    <row r="64" spans="1:8">
      <c r="A64" s="463"/>
      <c r="B64" s="463"/>
      <c r="C64" s="463"/>
      <c r="D64" s="463"/>
      <c r="E64" s="463"/>
      <c r="F64" s="463"/>
      <c r="G64" s="463"/>
      <c r="H64" s="463"/>
    </row>
  </sheetData>
  <sheetProtection sheet="1" selectLockedCells="1"/>
  <mergeCells count="37">
    <mergeCell ref="A1:D2"/>
    <mergeCell ref="E1:H2"/>
    <mergeCell ref="A3:E3"/>
    <mergeCell ref="A6:B6"/>
    <mergeCell ref="A5:B5"/>
    <mergeCell ref="C6:H6"/>
    <mergeCell ref="C5:H5"/>
    <mergeCell ref="C8:H8"/>
    <mergeCell ref="C7:H7"/>
    <mergeCell ref="A7:B7"/>
    <mergeCell ref="A8:B8"/>
    <mergeCell ref="A9:H10"/>
    <mergeCell ref="A20:A23"/>
    <mergeCell ref="A11:A15"/>
    <mergeCell ref="B11:D15"/>
    <mergeCell ref="E11:E15"/>
    <mergeCell ref="A17:A19"/>
    <mergeCell ref="B17:D17"/>
    <mergeCell ref="H11:H15"/>
    <mergeCell ref="B16:D16"/>
    <mergeCell ref="H16:H25"/>
    <mergeCell ref="F11:F15"/>
    <mergeCell ref="B20:D20"/>
    <mergeCell ref="G20:G23"/>
    <mergeCell ref="B21:D21"/>
    <mergeCell ref="B24:D24"/>
    <mergeCell ref="G11:G15"/>
    <mergeCell ref="B22:D22"/>
    <mergeCell ref="B23:D23"/>
    <mergeCell ref="G17:G19"/>
    <mergeCell ref="B18:D18"/>
    <mergeCell ref="B19:D19"/>
    <mergeCell ref="H26:H27"/>
    <mergeCell ref="A28:H31"/>
    <mergeCell ref="A33:H64"/>
    <mergeCell ref="B25:D25"/>
    <mergeCell ref="A26:G27"/>
  </mergeCells>
  <phoneticPr fontId="53" type="noConversion"/>
  <conditionalFormatting sqref="C5:C8">
    <cfRule type="notContainsText" dxfId="1" priority="1" operator="notContains" text="Please fill out">
      <formula>ISERROR(SEARCH("Please fill out",C5))</formula>
    </cfRule>
    <cfRule type="containsText" dxfId="0" priority="2" operator="containsText" text="A compléter">
      <formula>NOT(ISERROR(SEARCH("A compléter",#REF!)))</formula>
    </cfRule>
  </conditionalFormatting>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42</vt:i4>
      </vt:variant>
    </vt:vector>
  </HeadingPairs>
  <TitlesOfParts>
    <vt:vector size="55" baseType="lpstr">
      <vt:lpstr>GENERAL INSTRUCTIONS</vt:lpstr>
      <vt:lpstr>data</vt:lpstr>
      <vt:lpstr>PRODUCT_INFORMATION</vt:lpstr>
      <vt:lpstr>C1_DOCUMENTATION</vt:lpstr>
      <vt:lpstr>C2_DISASSEMBLY</vt:lpstr>
      <vt:lpstr>C3_AVAILABILITY_SP</vt:lpstr>
      <vt:lpstr>C4_PRICE</vt:lpstr>
      <vt:lpstr>C5_SPECIFIC</vt:lpstr>
      <vt:lpstr>FINAL_SCORE</vt:lpstr>
      <vt:lpstr>NOTE_FINALE</vt:lpstr>
      <vt:lpstr>ANNEX_1</vt:lpstr>
      <vt:lpstr>ANNEX_2</vt:lpstr>
      <vt:lpstr>ANNEX_3</vt:lpstr>
      <vt:lpstr>'GENERAL INSTRUCTIONS'!_ftn1</vt:lpstr>
      <vt:lpstr>'GENERAL INSTRUCTIONS'!_ftnref1</vt:lpstr>
      <vt:lpstr>'C1_DOCUMENTATION'!_Toc51770480</vt:lpstr>
      <vt:lpstr>'C1_DOCUMENTATION'!_Toc51770481</vt:lpstr>
      <vt:lpstr>'C1_DOCUMENTATION'!_Toc51770482</vt:lpstr>
      <vt:lpstr>'C1_DOCUMENTATION'!_Toc51770483</vt:lpstr>
      <vt:lpstr>'C3_AVAILABILITY_SP'!_Toc51770491</vt:lpstr>
      <vt:lpstr>'C3_AVAILABILITY_SP'!_Toc51770492</vt:lpstr>
      <vt:lpstr>'C3_AVAILABILITY_SP'!_Toc51770493</vt:lpstr>
      <vt:lpstr>'C4_PRICE'!_Toc51770497</vt:lpstr>
      <vt:lpstr>'C4_PRICE'!_Toc51770498</vt:lpstr>
      <vt:lpstr>'C4_PRICE'!_Toc51770499</vt:lpstr>
      <vt:lpstr>'C4_PRICE'!_Toc51770500</vt:lpstr>
      <vt:lpstr>'C4_PRICE'!_Toc51770501</vt:lpstr>
      <vt:lpstr>'C4_PRICE'!_Toc51770502</vt:lpstr>
      <vt:lpstr>'GENERAL INSTRUCTIONS'!_Toc51770505</vt:lpstr>
      <vt:lpstr>'GENERAL INSTRUCTIONS'!_Toc51770506</vt:lpstr>
      <vt:lpstr>'GENERAL INSTRUCTIONS'!_Toc51770507</vt:lpstr>
      <vt:lpstr>'GENERAL INSTRUCTIONS'!_Toc51770511</vt:lpstr>
      <vt:lpstr>'GENERAL INSTRUCTIONS'!_Toc51770512</vt:lpstr>
      <vt:lpstr>C2.2</vt:lpstr>
      <vt:lpstr>C2.2nrem</vt:lpstr>
      <vt:lpstr>C2.3</vt:lpstr>
      <vt:lpstr>C3.3</vt:lpstr>
      <vt:lpstr>C3.4</vt:lpstr>
      <vt:lpstr>Nrem_dureelist1</vt:lpstr>
      <vt:lpstr>Nrem_dureelist2</vt:lpstr>
      <vt:lpstr>part_not_included</vt:lpstr>
      <vt:lpstr>ANNEX_1!Print_Area</vt:lpstr>
      <vt:lpstr>ANNEX_2!Print_Area</vt:lpstr>
      <vt:lpstr>ANNEX_3!Print_Area</vt:lpstr>
      <vt:lpstr>'C1_DOCUMENTATION'!Print_Area</vt:lpstr>
      <vt:lpstr>'C2_DISASSEMBLY'!Print_Area</vt:lpstr>
      <vt:lpstr>'C3_AVAILABILITY_SP'!Print_Area</vt:lpstr>
      <vt:lpstr>'C4_PRICE'!Print_Area</vt:lpstr>
      <vt:lpstr>'C5_SPECIFIC'!Print_Area</vt:lpstr>
      <vt:lpstr>FINAL_SCORE!Print_Area</vt:lpstr>
      <vt:lpstr>'GENERAL INSTRUCTIONS'!Print_Area</vt:lpstr>
      <vt:lpstr>NOTE_FINALE!Print_Area</vt:lpstr>
      <vt:lpstr>PRODUCT_INFORMATION!Print_Area</vt:lpstr>
      <vt:lpstr>rem_dureelist1</vt:lpstr>
      <vt:lpstr>rem_dureelist2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ADEME</dc:creator>
  <cp:lastModifiedBy>Gosia Nixon</cp:lastModifiedBy>
  <cp:lastPrinted>2022-06-14T11:27:48Z</cp:lastPrinted>
  <dcterms:created xsi:type="dcterms:W3CDTF">2019-03-18T11:28:45Z</dcterms:created>
  <dcterms:modified xsi:type="dcterms:W3CDTF">2022-11-08T11:56:48Z</dcterms:modified>
</cp:coreProperties>
</file>